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wia\Desktop\GAZ 16.12.2021\"/>
    </mc:Choice>
  </mc:AlternateContent>
  <xr:revisionPtr revIDLastSave="0" documentId="13_ncr:1_{7B26F891-C63A-40D3-B75D-295F228AB22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Wykaz ppg" sheetId="2" r:id="rId1"/>
    <sheet name="Arkusz ofertowy - do oferty" sheetId="3" r:id="rId2"/>
    <sheet name="zużycie" sheetId="5" r:id="rId3"/>
    <sheet name="wykaz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" i="2" l="1"/>
  <c r="AP3" i="2"/>
  <c r="AP4" i="2"/>
  <c r="AP5" i="2"/>
  <c r="AP6" i="2"/>
  <c r="AP7" i="2"/>
  <c r="AP8" i="2"/>
  <c r="AP9" i="2"/>
  <c r="AP10" i="2"/>
  <c r="AP11" i="2"/>
  <c r="AP12" i="2"/>
  <c r="AP13" i="2"/>
  <c r="AP14" i="2" l="1"/>
  <c r="B21" i="5" l="1"/>
  <c r="B25" i="5" s="1"/>
  <c r="C37" i="5" s="1"/>
  <c r="D16" i="5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G5" i="3"/>
  <c r="C5" i="3"/>
  <c r="B5" i="3"/>
  <c r="G4" i="3"/>
  <c r="C4" i="3"/>
  <c r="B4" i="3"/>
  <c r="A4" i="3"/>
  <c r="A3" i="3"/>
  <c r="G3" i="3"/>
  <c r="E3" i="3"/>
  <c r="C3" i="3"/>
  <c r="B3" i="3"/>
  <c r="AX13" i="2"/>
  <c r="AX12" i="2"/>
  <c r="AX11" i="2"/>
  <c r="AX9" i="2"/>
  <c r="AX5" i="2"/>
  <c r="G17" i="5"/>
  <c r="I15" i="5"/>
  <c r="H15" i="5"/>
  <c r="G15" i="5"/>
  <c r="A3" i="5"/>
  <c r="A4" i="5" s="1"/>
  <c r="A5" i="5" s="1"/>
  <c r="A6" i="5" s="1"/>
  <c r="AY13" i="2" l="1"/>
  <c r="I14" i="3" s="1"/>
  <c r="AV13" i="2"/>
  <c r="H13" i="6"/>
  <c r="AY12" i="2"/>
  <c r="I13" i="3" s="1"/>
  <c r="AV12" i="2"/>
  <c r="H12" i="6"/>
  <c r="AY11" i="2"/>
  <c r="I12" i="3" s="1"/>
  <c r="AV11" i="2"/>
  <c r="H11" i="6"/>
  <c r="AY10" i="2"/>
  <c r="I11" i="3" s="1"/>
  <c r="AV10" i="2"/>
  <c r="H10" i="6"/>
  <c r="AY9" i="2"/>
  <c r="I10" i="3" s="1"/>
  <c r="AV9" i="2"/>
  <c r="H9" i="6"/>
  <c r="AY8" i="2"/>
  <c r="I9" i="3" s="1"/>
  <c r="AV8" i="2"/>
  <c r="H8" i="6"/>
  <c r="AY7" i="2"/>
  <c r="I8" i="3" s="1"/>
  <c r="AV7" i="2"/>
  <c r="H7" i="6"/>
  <c r="AY6" i="2"/>
  <c r="I7" i="3" s="1"/>
  <c r="AV6" i="2"/>
  <c r="H6" i="6"/>
  <c r="AY5" i="2"/>
  <c r="I6" i="3" s="1"/>
  <c r="AV5" i="2"/>
  <c r="H5" i="6"/>
  <c r="AY4" i="2"/>
  <c r="I5" i="3" s="1"/>
  <c r="AW4" i="2"/>
  <c r="H5" i="3" s="1"/>
  <c r="H4" i="6"/>
  <c r="A4" i="2"/>
  <c r="AY3" i="2"/>
  <c r="I4" i="3" s="1"/>
  <c r="AW3" i="2"/>
  <c r="H4" i="3" s="1"/>
  <c r="AT3" i="2"/>
  <c r="H3" i="6"/>
  <c r="AY2" i="2"/>
  <c r="I3" i="3" s="1"/>
  <c r="AW2" i="2"/>
  <c r="H3" i="3" s="1"/>
  <c r="H2" i="6"/>
  <c r="H14" i="6" l="1"/>
  <c r="BA13" i="2"/>
  <c r="J14" i="3" s="1"/>
  <c r="D14" i="3"/>
  <c r="G12" i="5"/>
  <c r="BA6" i="2"/>
  <c r="J7" i="3" s="1"/>
  <c r="G5" i="5"/>
  <c r="D7" i="3"/>
  <c r="BA10" i="2"/>
  <c r="J11" i="3" s="1"/>
  <c r="G9" i="5"/>
  <c r="D11" i="3"/>
  <c r="A5" i="2"/>
  <c r="A5" i="3"/>
  <c r="D3" i="3"/>
  <c r="E16" i="5"/>
  <c r="E17" i="5" s="1"/>
  <c r="I17" i="5" s="1"/>
  <c r="BA4" i="2"/>
  <c r="J5" i="3" s="1"/>
  <c r="D5" i="3"/>
  <c r="G3" i="5"/>
  <c r="AW5" i="2"/>
  <c r="H6" i="3" s="1"/>
  <c r="G6" i="3"/>
  <c r="D9" i="3"/>
  <c r="G7" i="5"/>
  <c r="AW9" i="2"/>
  <c r="H10" i="3" s="1"/>
  <c r="G10" i="3"/>
  <c r="BA12" i="2"/>
  <c r="J13" i="3" s="1"/>
  <c r="D13" i="3"/>
  <c r="G11" i="5"/>
  <c r="AW13" i="2"/>
  <c r="H14" i="3" s="1"/>
  <c r="G14" i="3"/>
  <c r="AW7" i="2"/>
  <c r="H8" i="3" s="1"/>
  <c r="G8" i="3"/>
  <c r="AW11" i="2"/>
  <c r="H12" i="3" s="1"/>
  <c r="G12" i="3"/>
  <c r="BA3" i="2"/>
  <c r="J4" i="3" s="1"/>
  <c r="D4" i="3"/>
  <c r="G2" i="5"/>
  <c r="BA5" i="2"/>
  <c r="J6" i="3" s="1"/>
  <c r="D6" i="3"/>
  <c r="G4" i="5"/>
  <c r="AW6" i="2"/>
  <c r="H7" i="3" s="1"/>
  <c r="G7" i="3"/>
  <c r="BA9" i="2"/>
  <c r="J10" i="3" s="1"/>
  <c r="D10" i="3"/>
  <c r="G8" i="5"/>
  <c r="AW10" i="2"/>
  <c r="H11" i="3" s="1"/>
  <c r="G11" i="3"/>
  <c r="BA7" i="2"/>
  <c r="J8" i="3" s="1"/>
  <c r="D8" i="3"/>
  <c r="G6" i="5"/>
  <c r="AW8" i="2"/>
  <c r="H9" i="3" s="1"/>
  <c r="G9" i="3"/>
  <c r="BA11" i="2"/>
  <c r="J12" i="3" s="1"/>
  <c r="D12" i="3"/>
  <c r="G10" i="5"/>
  <c r="AW12" i="2"/>
  <c r="H13" i="3" s="1"/>
  <c r="G13" i="3"/>
  <c r="AT4" i="2"/>
  <c r="E5" i="3" s="1"/>
  <c r="E4" i="3"/>
  <c r="AP15" i="2"/>
  <c r="BA8" i="2"/>
  <c r="J9" i="3" s="1"/>
  <c r="AU2" i="2"/>
  <c r="F3" i="3" s="1"/>
  <c r="AU3" i="2"/>
  <c r="BA2" i="2"/>
  <c r="J3" i="3" s="1"/>
  <c r="G13" i="5" l="1"/>
  <c r="AT5" i="2"/>
  <c r="E6" i="3" s="1"/>
  <c r="AU4" i="2"/>
  <c r="K3" i="3"/>
  <c r="A6" i="2"/>
  <c r="A6" i="3"/>
  <c r="BB4" i="2"/>
  <c r="BC4" i="2" s="1"/>
  <c r="BD4" i="2" s="1"/>
  <c r="F5" i="3"/>
  <c r="K5" i="3" s="1"/>
  <c r="BB3" i="2"/>
  <c r="BC3" i="2" s="1"/>
  <c r="BD3" i="2" s="1"/>
  <c r="F4" i="3"/>
  <c r="K4" i="3" s="1"/>
  <c r="BB2" i="2"/>
  <c r="AT6" i="2"/>
  <c r="E7" i="3" s="1"/>
  <c r="AU5" i="2"/>
  <c r="A7" i="2" l="1"/>
  <c r="A7" i="3"/>
  <c r="BB5" i="2"/>
  <c r="BC5" i="2" s="1"/>
  <c r="BD5" i="2" s="1"/>
  <c r="F6" i="3"/>
  <c r="K6" i="3" s="1"/>
  <c r="BC2" i="2"/>
  <c r="BD2" i="2" s="1"/>
  <c r="AU6" i="2"/>
  <c r="AT7" i="2"/>
  <c r="E8" i="3" s="1"/>
  <c r="A8" i="2" l="1"/>
  <c r="A8" i="3"/>
  <c r="BB6" i="2"/>
  <c r="BC6" i="2" s="1"/>
  <c r="BD6" i="2" s="1"/>
  <c r="F7" i="3"/>
  <c r="K7" i="3" s="1"/>
  <c r="AT8" i="2"/>
  <c r="E9" i="3" s="1"/>
  <c r="AU7" i="2"/>
  <c r="A9" i="2" l="1"/>
  <c r="A9" i="3"/>
  <c r="BB7" i="2"/>
  <c r="BC7" i="2" s="1"/>
  <c r="BD7" i="2" s="1"/>
  <c r="F8" i="3"/>
  <c r="K8" i="3" s="1"/>
  <c r="AU8" i="2"/>
  <c r="AT9" i="2"/>
  <c r="E10" i="3" s="1"/>
  <c r="A10" i="2" l="1"/>
  <c r="A10" i="3"/>
  <c r="BB8" i="2"/>
  <c r="BC8" i="2" s="1"/>
  <c r="F9" i="3"/>
  <c r="K9" i="3" s="1"/>
  <c r="AU9" i="2"/>
  <c r="AT10" i="2"/>
  <c r="E11" i="3" s="1"/>
  <c r="A11" i="2" l="1"/>
  <c r="A11" i="3"/>
  <c r="BB9" i="2"/>
  <c r="BC9" i="2" s="1"/>
  <c r="F10" i="3"/>
  <c r="K10" i="3" s="1"/>
  <c r="BD8" i="2"/>
  <c r="AU10" i="2"/>
  <c r="AT11" i="2"/>
  <c r="E12" i="3" s="1"/>
  <c r="A12" i="2" l="1"/>
  <c r="A12" i="3"/>
  <c r="BB10" i="2"/>
  <c r="BC10" i="2" s="1"/>
  <c r="F11" i="3"/>
  <c r="K11" i="3" s="1"/>
  <c r="BD9" i="2"/>
  <c r="AU11" i="2"/>
  <c r="AT12" i="2"/>
  <c r="E13" i="3" s="1"/>
  <c r="A13" i="2" l="1"/>
  <c r="A14" i="3" s="1"/>
  <c r="A13" i="3"/>
  <c r="BB11" i="2"/>
  <c r="BC11" i="2" s="1"/>
  <c r="BD11" i="2" s="1"/>
  <c r="F12" i="3"/>
  <c r="K12" i="3" s="1"/>
  <c r="BD10" i="2"/>
  <c r="AU12" i="2"/>
  <c r="AT13" i="2"/>
  <c r="AU13" i="2" l="1"/>
  <c r="E14" i="3"/>
  <c r="BB12" i="2"/>
  <c r="BC12" i="2" s="1"/>
  <c r="F13" i="3"/>
  <c r="K13" i="3" s="1"/>
  <c r="BB13" i="2" l="1"/>
  <c r="F14" i="3"/>
  <c r="K14" i="3" s="1"/>
  <c r="K15" i="3" s="1"/>
  <c r="K16" i="3" s="1"/>
  <c r="K17" i="3" s="1"/>
  <c r="BD12" i="2"/>
  <c r="BC13" i="2" l="1"/>
  <c r="BD13" i="2" s="1"/>
  <c r="BD14" i="2" s="1"/>
</calcChain>
</file>

<file path=xl/sharedStrings.xml><?xml version="1.0" encoding="utf-8"?>
<sst xmlns="http://schemas.openxmlformats.org/spreadsheetml/2006/main" count="569" uniqueCount="124">
  <si>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</si>
  <si>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</si>
  <si>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</si>
  <si>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</si>
  <si>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</si>
  <si>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</si>
  <si>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</si>
  <si>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</si>
  <si>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</si>
  <si>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</si>
  <si>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</si>
  <si>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</si>
  <si>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</si>
  <si>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</si>
  <si>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</si>
  <si>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</si>
  <si>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</si>
  <si>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</si>
  <si>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</si>
  <si>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</si>
  <si>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</si>
  <si>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</si>
  <si>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>Szacowane roczne zużycie paliwa gazowego [kWh]</t>
  </si>
  <si>
    <t xml:space="preserve">Obecny Sprzedawca </t>
  </si>
  <si>
    <t>OSD</t>
  </si>
  <si>
    <t>Termin obowiązywania umowy</t>
  </si>
  <si>
    <t xml:space="preserve">Nr NIP </t>
  </si>
  <si>
    <t>Akcyza</t>
  </si>
  <si>
    <t>Nr PPG wg OSD</t>
  </si>
  <si>
    <t>zwolniony</t>
  </si>
  <si>
    <t>Lp.</t>
  </si>
  <si>
    <t>PSG</t>
  </si>
  <si>
    <t>Adresat faktury</t>
  </si>
  <si>
    <t>Wartość netto</t>
  </si>
  <si>
    <t>Wartość brutto</t>
  </si>
  <si>
    <t>VAT</t>
  </si>
  <si>
    <t>Cena jednostkowa paliwa netto [zł/kWh]</t>
  </si>
  <si>
    <t>Wartość abonamentu netto</t>
  </si>
  <si>
    <t>Wartość opłaty dystrybucyjnej stałej</t>
  </si>
  <si>
    <t>Cena jednostkowa opłaty dystrybucyjnej zmiennej netto [zł/kWh]</t>
  </si>
  <si>
    <t>Cena jednostkowa abonamentu netto [zł/mc]</t>
  </si>
  <si>
    <t>Cena jednostkowa opłaty dystrybucyjnej stałej netto [zł/mc]</t>
  </si>
  <si>
    <t>Wartość opłaty dystrybucyjnej zmiennej</t>
  </si>
  <si>
    <t>Obiekt</t>
  </si>
  <si>
    <t>PPG</t>
  </si>
  <si>
    <t>Razem netto</t>
  </si>
  <si>
    <t>Razem brutto</t>
  </si>
  <si>
    <t>miejscowość i data</t>
  </si>
  <si>
    <t xml:space="preserve">podpis  osoby/osób uprawnionej </t>
  </si>
  <si>
    <t>do reprezentowania Wykonawcy</t>
  </si>
  <si>
    <t>Uwaga:</t>
  </si>
  <si>
    <t xml:space="preserve">Uwaga: </t>
  </si>
  <si>
    <t>Arkusza ofertowego nie należy samemu, ręcznie wypełniać, dane automatycznie są przenoszone z arkusza nr 1 "Wykaz ppg"</t>
  </si>
  <si>
    <t>ARKUSZ OFERTOWY - załącznik do Formularza Ofertowego stanowiacego Załącznik nr 3 do SIWZ</t>
  </si>
  <si>
    <t>1. Wprowadzono formuły. Wykonawca wypełnia TYLKO pola zaznaczone kolorem pomarańczowym. Zamawiający wymaga ceny jednolitej dla wszystkich ppg.</t>
  </si>
  <si>
    <t>2. Wykonawca wypełniając wskazane przez Zamawiającego w arkuszu nr 1 pola, automatycznie wypełnia arkusz nr 2 „Arkusz ofertowy”.</t>
  </si>
  <si>
    <t>Wartość netto paliwa gazowego</t>
  </si>
  <si>
    <t>Odbiorca</t>
  </si>
  <si>
    <t>Ilość godzin w roku [h]</t>
  </si>
  <si>
    <t>Gmina Olsztyn</t>
  </si>
  <si>
    <t>42-256</t>
  </si>
  <si>
    <t>Olsztyn</t>
  </si>
  <si>
    <t>Piłsudskiego</t>
  </si>
  <si>
    <t>Szkoła Podstawowa w Olsztynie</t>
  </si>
  <si>
    <t xml:space="preserve">Kuhna </t>
  </si>
  <si>
    <t>FORTUM Marketing and Sales SA</t>
  </si>
  <si>
    <t>W-5.1_ZA</t>
  </si>
  <si>
    <t>Zielona</t>
  </si>
  <si>
    <t>W-4_ZA</t>
  </si>
  <si>
    <t>Przymiłowice</t>
  </si>
  <si>
    <t>Zamkowa</t>
  </si>
  <si>
    <t>W-3.6_ZA</t>
  </si>
  <si>
    <t>Kusięta</t>
  </si>
  <si>
    <t>dz. 638/7, 638/5</t>
  </si>
  <si>
    <t>Gminne Przedszkole w Olsztynie</t>
  </si>
  <si>
    <t xml:space="preserve">Napoleona </t>
  </si>
  <si>
    <t>Szkoła Podstawowa w Kusiętach</t>
  </si>
  <si>
    <t xml:space="preserve">Szkoła Podstawowa w Kusiętach </t>
  </si>
  <si>
    <t>Zrębice</t>
  </si>
  <si>
    <t>Główna</t>
  </si>
  <si>
    <t>Gminny Ośrodek Sportu i Rekreacji w Olsztynie</t>
  </si>
  <si>
    <t xml:space="preserve">Zielona </t>
  </si>
  <si>
    <t>Gminny Ośrodek Pomocy Społecznej w Olsztynie</t>
  </si>
  <si>
    <t>Skrajnica Szczytowa dz. 211 (Dom Ludowy)</t>
  </si>
  <si>
    <t>Skrajnica</t>
  </si>
  <si>
    <t>Szczytowa</t>
  </si>
  <si>
    <t>8018590365500008362372</t>
  </si>
  <si>
    <t>8018590365500000026593</t>
  </si>
  <si>
    <t>8018590365500007610689</t>
  </si>
  <si>
    <t>8018590365500018509712</t>
  </si>
  <si>
    <t>8018590365500007188720</t>
  </si>
  <si>
    <t>8018590365500007099903</t>
  </si>
  <si>
    <t>8018590365500007903392</t>
  </si>
  <si>
    <t>8018590365500019631603</t>
  </si>
  <si>
    <t>8018590365500007493374</t>
  </si>
  <si>
    <t>8018590365500007859804</t>
  </si>
  <si>
    <t>8018590365500007670461</t>
  </si>
  <si>
    <t>8018590365500019561276</t>
  </si>
  <si>
    <t>Nr ppg</t>
  </si>
  <si>
    <t>Minimalne ciśnienie paliwa gazowego przy jakim dostarczane będzie paliwo gazowe</t>
  </si>
  <si>
    <t>Data rozpoczęcia dostarczania paliwa gazowego</t>
  </si>
  <si>
    <t>Grupa Taryfowa Sprzedawcy</t>
  </si>
  <si>
    <t>Grupa taryfowa OSD</t>
  </si>
  <si>
    <t>Deklaracja planowanego zużycia paliwa gazowego w okresie trwania umowy</t>
  </si>
  <si>
    <t>Wskazanie wysokości kwoty, o której mowa w par. 6 ust. 3/par. 7 ust. 3/ par. 6 ust. 1</t>
  </si>
  <si>
    <t>L.p.</t>
  </si>
  <si>
    <r>
      <t>Nr ID / rejestratora / przelicznika / gazomierza / identyfikacyjny Obiektu</t>
    </r>
    <r>
      <rPr>
        <b/>
        <vertAlign val="superscript"/>
        <sz val="8"/>
        <color rgb="FF000000"/>
        <rFont val="Calibri"/>
        <family val="2"/>
        <charset val="238"/>
        <scheme val="minor"/>
      </rPr>
      <t>[1]</t>
    </r>
  </si>
  <si>
    <t>Moc Umowna [kWh/h]</t>
  </si>
  <si>
    <t>Zamówienie ilości Paliwa gazowego w okresie obowiązywania Umowy [kWh]</t>
  </si>
  <si>
    <t>Razem ilości umowne:</t>
  </si>
  <si>
    <t>l.p.</t>
  </si>
  <si>
    <t>Adres Obiektu</t>
  </si>
  <si>
    <t>Rodzaj Paliwa gazowego</t>
  </si>
  <si>
    <t>Grupa Taryfowa OSD</t>
  </si>
  <si>
    <t>Minimalne ciśnienie Paliwa gazowego przy jakim dostarczane będzie Paliwo gazowe</t>
  </si>
  <si>
    <t>Data rozpoczęcia dostarczania Paliwa Gazowego</t>
  </si>
  <si>
    <t xml:space="preserve">Określenie własności Układu pomiarowego/ urządzenia do telemetrycznego przekazywania danych (o ile taki jest) </t>
  </si>
  <si>
    <t>Miejsce, w którym przechodzi prawo własności Paliwa gazowego (np.: przed / za Układem pomiarowym zlokalizowanym w stacji gazowej)</t>
  </si>
  <si>
    <r>
      <t xml:space="preserve">Odbiorca, w związku z prowadzoną działalnością zobowiązuje się, że będzie nabywał i odbierał Paliwo gazowe w celu </t>
    </r>
    <r>
      <rPr>
        <b/>
        <vertAlign val="superscript"/>
        <sz val="8"/>
        <color rgb="FF000000"/>
        <rFont val="Calibri"/>
        <family val="2"/>
        <charset val="238"/>
        <scheme val="minor"/>
      </rPr>
      <t>[1]</t>
    </r>
    <r>
      <rPr>
        <b/>
        <sz val="8"/>
        <color rgb="FF000000"/>
        <rFont val="Calibri"/>
        <family val="2"/>
        <charset val="238"/>
        <scheme val="minor"/>
      </rPr>
      <t>:</t>
    </r>
  </si>
  <si>
    <t>Nie zaazotowane</t>
  </si>
  <si>
    <t>Szacowane zużycie paliwa gazowego w okresie trwania umowy [kWh}</t>
  </si>
  <si>
    <t>Olsztyn, Kuhna 18</t>
  </si>
  <si>
    <t>Szacowane  zużycie paliwa gazowego [kWh]</t>
  </si>
  <si>
    <t>01.02.2022 godz.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</si>
</sst>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22">
    <font>
      <sz val="11"/>
      <color rgb="FF000000"/>
      <name val="Arial1"/>
      <charset val="238"/>
    </font>
    <font>
      <sz val="9"/>
      <color theme="1"/>
      <name val="Calibri"/>
      <family val="2"/>
      <charset val="238"/>
      <scheme val="minor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vertAlign val="superscript"/>
      <sz val="8"/>
      <color rgb="FF000000"/>
      <name val="Calibri"/>
      <family val="2"/>
      <charset val="238"/>
      <scheme val="minor"/>
    </font>
    <font>
      <sz val="9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b/>
      <sz val="9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lightGray">
        <fgColor rgb="FF000000"/>
        <bgColor rgb="FFB1B1B1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44" fontId="4" fillId="0" borderId="0" applyFont="0" applyFill="0" applyBorder="0" applyAlignment="0" applyProtection="0"/>
  </cellStyleXfs>
  <cellXfs count="123">
    <xf numFmtId="0" fontId="0" fillId="0" borderId="0" xfId="0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44" fontId="7" fillId="0" borderId="1" xfId="0" applyNumberFormat="1" applyFont="1" applyBorder="1"/>
    <xf numFmtId="0" fontId="7" fillId="0" borderId="0" xfId="0" applyFont="1"/>
    <xf numFmtId="0" fontId="7" fillId="0" borderId="1" xfId="0" applyFont="1" applyFill="1" applyBorder="1"/>
    <xf numFmtId="44" fontId="5" fillId="0" borderId="1" xfId="0" applyNumberFormat="1" applyFont="1" applyBorder="1"/>
    <xf numFmtId="0" fontId="5" fillId="0" borderId="2" xfId="0" applyFont="1" applyBorder="1"/>
    <xf numFmtId="0" fontId="8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44" fontId="5" fillId="0" borderId="0" xfId="0" applyNumberFormat="1" applyFont="1"/>
    <xf numFmtId="0" fontId="10" fillId="0" borderId="1" xfId="0" applyFont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/>
    <xf numFmtId="0" fontId="10" fillId="7" borderId="1" xfId="0" applyFont="1" applyFill="1" applyBorder="1" applyAlignment="1">
      <alignment wrapText="1"/>
    </xf>
    <xf numFmtId="0" fontId="10" fillId="7" borderId="1" xfId="0" applyFont="1" applyFill="1" applyBorder="1"/>
    <xf numFmtId="0" fontId="10" fillId="3" borderId="3" xfId="0" applyFont="1" applyFill="1" applyBorder="1"/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/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0" fillId="0" borderId="5" xfId="0" applyFont="1" applyFill="1" applyBorder="1"/>
    <xf numFmtId="0" fontId="10" fillId="0" borderId="1" xfId="0" applyFont="1" applyFill="1" applyBorder="1" applyAlignment="1"/>
    <xf numFmtId="1" fontId="10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right" vertical="center"/>
    </xf>
    <xf numFmtId="165" fontId="10" fillId="6" borderId="1" xfId="0" applyNumberFormat="1" applyFont="1" applyFill="1" applyBorder="1"/>
    <xf numFmtId="44" fontId="10" fillId="0" borderId="1" xfId="5" applyFont="1" applyFill="1" applyBorder="1"/>
    <xf numFmtId="0" fontId="10" fillId="6" borderId="1" xfId="0" applyFont="1" applyFill="1" applyBorder="1"/>
    <xf numFmtId="44" fontId="10" fillId="0" borderId="1" xfId="0" applyNumberFormat="1" applyFont="1" applyFill="1" applyBorder="1"/>
    <xf numFmtId="0" fontId="10" fillId="0" borderId="0" xfId="0" applyFont="1" applyFill="1"/>
    <xf numFmtId="0" fontId="12" fillId="0" borderId="6" xfId="0" applyFont="1" applyFill="1" applyBorder="1" applyAlignment="1">
      <alignment horizontal="right" vertical="center"/>
    </xf>
    <xf numFmtId="165" fontId="10" fillId="0" borderId="1" xfId="0" applyNumberFormat="1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/>
    <xf numFmtId="0" fontId="11" fillId="0" borderId="1" xfId="0" applyFont="1" applyFill="1" applyBorder="1" applyAlignment="1"/>
    <xf numFmtId="0" fontId="13" fillId="0" borderId="6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0" fontId="11" fillId="0" borderId="5" xfId="0" applyFont="1" applyFill="1" applyBorder="1"/>
    <xf numFmtId="1" fontId="11" fillId="0" borderId="1" xfId="0" applyNumberFormat="1" applyFont="1" applyFill="1" applyBorder="1" applyAlignment="1"/>
    <xf numFmtId="44" fontId="11" fillId="0" borderId="1" xfId="5" applyFont="1" applyFill="1" applyBorder="1"/>
    <xf numFmtId="0" fontId="11" fillId="0" borderId="0" xfId="0" applyFont="1" applyFill="1"/>
    <xf numFmtId="1" fontId="10" fillId="0" borderId="0" xfId="0" applyNumberFormat="1" applyFont="1"/>
    <xf numFmtId="44" fontId="10" fillId="0" borderId="0" xfId="0" applyNumberFormat="1" applyFont="1"/>
    <xf numFmtId="0" fontId="14" fillId="0" borderId="0" xfId="0" applyFont="1"/>
    <xf numFmtId="0" fontId="15" fillId="6" borderId="0" xfId="0" applyFont="1" applyFill="1"/>
    <xf numFmtId="0" fontId="10" fillId="6" borderId="0" xfId="0" applyFont="1" applyFill="1"/>
    <xf numFmtId="0" fontId="1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/>
    <xf numFmtId="3" fontId="5" fillId="0" borderId="1" xfId="0" applyNumberFormat="1" applyFont="1" applyBorder="1" applyAlignment="1">
      <alignment horizontal="right"/>
    </xf>
    <xf numFmtId="0" fontId="5" fillId="0" borderId="0" xfId="0" applyNumberFormat="1" applyFont="1"/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 wrapText="1"/>
    </xf>
    <xf numFmtId="0" fontId="20" fillId="0" borderId="1" xfId="0" quotePrefix="1" applyFont="1" applyBorder="1"/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5" fillId="0" borderId="0" xfId="0" applyFont="1" applyFill="1" applyBorder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10" fillId="0" borderId="1" xfId="0" quotePrefix="1" applyNumberFormat="1" applyFont="1" applyBorder="1"/>
    <xf numFmtId="0" fontId="16" fillId="0" borderId="1" xfId="0" applyFont="1" applyFill="1" applyBorder="1"/>
    <xf numFmtId="1" fontId="5" fillId="0" borderId="1" xfId="0" applyNumberFormat="1" applyFont="1" applyBorder="1"/>
    <xf numFmtId="44" fontId="5" fillId="0" borderId="1" xfId="5" applyNumberFormat="1" applyFont="1" applyBorder="1"/>
    <xf numFmtId="0" fontId="5" fillId="0" borderId="0" xfId="0" applyNumberFormat="1" applyFont="1" applyBorder="1"/>
    <xf numFmtId="0" fontId="17" fillId="0" borderId="0" xfId="0" applyNumberFormat="1" applyFont="1" applyBorder="1"/>
    <xf numFmtId="0" fontId="7" fillId="0" borderId="0" xfId="0" applyNumberFormat="1" applyFont="1" applyBorder="1" applyAlignment="1">
      <alignment horizontal="center"/>
    </xf>
    <xf numFmtId="0" fontId="17" fillId="0" borderId="0" xfId="0" applyNumberFormat="1" applyFont="1" applyFill="1" applyBorder="1"/>
    <xf numFmtId="3" fontId="5" fillId="0" borderId="0" xfId="0" applyNumberFormat="1" applyFont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3" fontId="5" fillId="0" borderId="0" xfId="0" applyNumberFormat="1" applyFont="1"/>
    <xf numFmtId="0" fontId="21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/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7"/>
  <sheetViews>
    <sheetView topLeftCell="AF1" zoomScaleNormal="100" workbookViewId="0">
      <selection activeCell="AQ2" sqref="AQ2"/>
    </sheetView>
  </sheetViews>
  <sheetFormatPr defaultColWidth="9" defaultRowHeight="12"/>
  <cols>
    <col min="1" max="1" width="3" style="42" customWidth="1"/>
    <col min="2" max="2" width="12.69921875" style="42" customWidth="1"/>
    <col min="3" max="6" width="9" style="42"/>
    <col min="7" max="7" width="5.19921875" style="42" customWidth="1"/>
    <col min="8" max="8" width="4.59765625" style="42" customWidth="1"/>
    <col min="9" max="9" width="13.59765625" style="42" customWidth="1"/>
    <col min="10" max="10" width="33.5" style="42" customWidth="1"/>
    <col min="11" max="12" width="9" style="42"/>
    <col min="13" max="13" width="12.09765625" style="42" customWidth="1"/>
    <col min="14" max="14" width="17.5" style="42" customWidth="1"/>
    <col min="15" max="15" width="5.19921875" style="42" customWidth="1"/>
    <col min="16" max="16" width="4.59765625" style="42" customWidth="1"/>
    <col min="17" max="17" width="36" style="42" customWidth="1"/>
    <col min="18" max="20" width="9" style="42"/>
    <col min="21" max="21" width="9.69921875" style="42" customWidth="1"/>
    <col min="22" max="22" width="5.19921875" style="42" customWidth="1"/>
    <col min="23" max="23" width="4.59765625" style="42" customWidth="1"/>
    <col min="24" max="24" width="12.69921875" style="42" customWidth="1"/>
    <col min="25" max="25" width="5.5" style="42" customWidth="1"/>
    <col min="26" max="26" width="21" style="42" customWidth="1"/>
    <col min="27" max="27" width="40" style="42" customWidth="1"/>
    <col min="28" max="28" width="8.19921875" style="42" customWidth="1"/>
    <col min="29" max="30" width="9" style="42"/>
    <col min="31" max="31" width="19.69921875" style="42" customWidth="1"/>
    <col min="32" max="32" width="13.59765625" style="42" customWidth="1"/>
    <col min="33" max="33" width="5.69921875" style="42" customWidth="1"/>
    <col min="34" max="34" width="14.5" style="42" customWidth="1"/>
    <col min="35" max="35" width="9" style="42"/>
    <col min="36" max="42" width="9.09765625" style="42" bestFit="1" customWidth="1"/>
    <col min="43" max="43" width="6.5" style="42" customWidth="1"/>
    <col min="44" max="46" width="9.09765625" style="42" bestFit="1" customWidth="1"/>
    <col min="47" max="47" width="12.09765625" style="42" customWidth="1"/>
    <col min="48" max="48" width="9" style="42"/>
    <col min="49" max="49" width="9.09765625" style="42" bestFit="1" customWidth="1"/>
    <col min="50" max="50" width="9.69921875" style="42" customWidth="1"/>
    <col min="51" max="51" width="12.09765625" style="42" customWidth="1"/>
    <col min="52" max="52" width="10.09765625" style="42" customWidth="1"/>
    <col min="53" max="53" width="10" style="42" customWidth="1"/>
    <col min="54" max="54" width="12.69921875" style="42" customWidth="1"/>
    <col min="55" max="55" width="12.19921875" style="42" customWidth="1"/>
    <col min="56" max="56" width="14.19921875" style="42" customWidth="1"/>
    <col min="57" max="57" width="12.5" style="42" bestFit="1" customWidth="1"/>
    <col min="58" max="58" width="9.09765625" style="42" bestFit="1" customWidth="1"/>
    <col min="59" max="16384" width="9" style="42"/>
  </cols>
  <sheetData>
    <row r="1" spans="1:56" ht="72">
      <c r="A1" s="19" t="s">
        <v>30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1" t="s">
        <v>5</v>
      </c>
      <c r="H1" s="21" t="s">
        <v>6</v>
      </c>
      <c r="I1" s="21" t="s">
        <v>26</v>
      </c>
      <c r="J1" s="22" t="s">
        <v>57</v>
      </c>
      <c r="K1" s="23" t="s">
        <v>1</v>
      </c>
      <c r="L1" s="23" t="s">
        <v>2</v>
      </c>
      <c r="M1" s="23" t="s">
        <v>3</v>
      </c>
      <c r="N1" s="22" t="s">
        <v>4</v>
      </c>
      <c r="O1" s="22" t="s">
        <v>5</v>
      </c>
      <c r="P1" s="22" t="s">
        <v>6</v>
      </c>
      <c r="Q1" s="24" t="s">
        <v>32</v>
      </c>
      <c r="R1" s="25" t="s">
        <v>1</v>
      </c>
      <c r="S1" s="25" t="s">
        <v>2</v>
      </c>
      <c r="T1" s="25" t="s">
        <v>3</v>
      </c>
      <c r="U1" s="25" t="s">
        <v>4</v>
      </c>
      <c r="V1" s="24" t="s">
        <v>5</v>
      </c>
      <c r="W1" s="24" t="s">
        <v>6</v>
      </c>
      <c r="X1" s="26" t="s">
        <v>23</v>
      </c>
      <c r="Y1" s="27" t="s">
        <v>24</v>
      </c>
      <c r="Z1" s="26" t="s">
        <v>25</v>
      </c>
      <c r="AA1" s="28" t="s">
        <v>7</v>
      </c>
      <c r="AB1" s="29" t="s">
        <v>1</v>
      </c>
      <c r="AC1" s="29" t="s">
        <v>2</v>
      </c>
      <c r="AD1" s="29" t="s">
        <v>3</v>
      </c>
      <c r="AE1" s="29" t="s">
        <v>4</v>
      </c>
      <c r="AF1" s="28" t="s">
        <v>5</v>
      </c>
      <c r="AG1" s="28" t="s">
        <v>6</v>
      </c>
      <c r="AH1" s="29" t="s">
        <v>28</v>
      </c>
      <c r="AI1" s="30" t="s">
        <v>27</v>
      </c>
      <c r="AJ1" s="31" t="s">
        <v>11</v>
      </c>
      <c r="AK1" s="31" t="s">
        <v>21</v>
      </c>
      <c r="AL1" s="31" t="s">
        <v>12</v>
      </c>
      <c r="AM1" s="31" t="s">
        <v>13</v>
      </c>
      <c r="AN1" s="31" t="s">
        <v>14</v>
      </c>
      <c r="AO1" s="31" t="s">
        <v>15</v>
      </c>
      <c r="AP1" s="32" t="s">
        <v>122</v>
      </c>
      <c r="AQ1" s="33" t="s">
        <v>8</v>
      </c>
      <c r="AR1" s="34" t="s">
        <v>9</v>
      </c>
      <c r="AS1" s="35" t="s">
        <v>58</v>
      </c>
      <c r="AT1" s="36" t="s">
        <v>36</v>
      </c>
      <c r="AU1" s="35" t="s">
        <v>33</v>
      </c>
      <c r="AV1" s="36" t="s">
        <v>40</v>
      </c>
      <c r="AW1" s="35" t="s">
        <v>37</v>
      </c>
      <c r="AX1" s="36" t="s">
        <v>41</v>
      </c>
      <c r="AY1" s="37" t="s">
        <v>38</v>
      </c>
      <c r="AZ1" s="36" t="s">
        <v>39</v>
      </c>
      <c r="BA1" s="38" t="s">
        <v>42</v>
      </c>
      <c r="BB1" s="39" t="s">
        <v>33</v>
      </c>
      <c r="BC1" s="40" t="s">
        <v>35</v>
      </c>
      <c r="BD1" s="41" t="s">
        <v>34</v>
      </c>
    </row>
    <row r="2" spans="1:56" s="56" customFormat="1" ht="13.5" customHeight="1">
      <c r="A2" s="20">
        <v>1</v>
      </c>
      <c r="B2" s="43" t="s">
        <v>59</v>
      </c>
      <c r="C2" s="43" t="s">
        <v>60</v>
      </c>
      <c r="D2" s="43" t="s">
        <v>61</v>
      </c>
      <c r="E2" s="43" t="s">
        <v>61</v>
      </c>
      <c r="F2" s="44" t="s">
        <v>62</v>
      </c>
      <c r="G2" s="45">
        <v>10</v>
      </c>
      <c r="H2" s="20"/>
      <c r="I2" s="44">
        <v>9492190518</v>
      </c>
      <c r="J2" s="46" t="s">
        <v>63</v>
      </c>
      <c r="K2" s="43" t="s">
        <v>60</v>
      </c>
      <c r="L2" s="43" t="s">
        <v>61</v>
      </c>
      <c r="M2" s="46" t="s">
        <v>61</v>
      </c>
      <c r="N2" s="47" t="s">
        <v>64</v>
      </c>
      <c r="O2" s="46">
        <v>18</v>
      </c>
      <c r="P2" s="20"/>
      <c r="Q2" s="46" t="s">
        <v>63</v>
      </c>
      <c r="R2" s="43" t="s">
        <v>60</v>
      </c>
      <c r="S2" s="43" t="s">
        <v>61</v>
      </c>
      <c r="T2" s="46" t="s">
        <v>61</v>
      </c>
      <c r="U2" s="47" t="s">
        <v>64</v>
      </c>
      <c r="V2" s="46">
        <v>18</v>
      </c>
      <c r="W2" s="20"/>
      <c r="X2" s="20" t="s">
        <v>65</v>
      </c>
      <c r="Y2" s="20" t="s">
        <v>31</v>
      </c>
      <c r="Z2" s="113" t="s">
        <v>123</v>
      </c>
      <c r="AA2" s="46" t="s">
        <v>63</v>
      </c>
      <c r="AB2" s="43" t="s">
        <v>60</v>
      </c>
      <c r="AC2" s="43" t="s">
        <v>61</v>
      </c>
      <c r="AD2" s="46" t="s">
        <v>61</v>
      </c>
      <c r="AE2" s="47" t="s">
        <v>64</v>
      </c>
      <c r="AF2" s="46">
        <v>18</v>
      </c>
      <c r="AG2" s="20"/>
      <c r="AH2" s="73" t="s">
        <v>87</v>
      </c>
      <c r="AI2" s="48" t="s">
        <v>29</v>
      </c>
      <c r="AJ2" s="114">
        <v>44147</v>
      </c>
      <c r="AK2" s="114">
        <v>32768</v>
      </c>
      <c r="AL2" s="114">
        <v>12886</v>
      </c>
      <c r="AM2" s="114">
        <v>337</v>
      </c>
      <c r="AN2" s="49">
        <v>3627</v>
      </c>
      <c r="AO2" s="49">
        <v>3244</v>
      </c>
      <c r="AP2" s="50">
        <f t="shared" ref="AP2:AP13" si="0">SUM(AJ2:AO2)</f>
        <v>97009</v>
      </c>
      <c r="AQ2" s="51" t="s">
        <v>66</v>
      </c>
      <c r="AR2" s="20">
        <v>154</v>
      </c>
      <c r="AS2" s="20">
        <v>4344</v>
      </c>
      <c r="AT2" s="52">
        <v>0</v>
      </c>
      <c r="AU2" s="53">
        <f t="shared" ref="AU2:AU13" si="1">AT2*AP2</f>
        <v>0</v>
      </c>
      <c r="AV2" s="54">
        <v>0</v>
      </c>
      <c r="AW2" s="53">
        <f>AV2*12</f>
        <v>0</v>
      </c>
      <c r="AX2" s="20">
        <v>5.7600000000000004E-3</v>
      </c>
      <c r="AY2" s="53">
        <f>AR2*AS2*AX2</f>
        <v>3853.3017600000003</v>
      </c>
      <c r="AZ2" s="20">
        <v>1.6570000000000001E-2</v>
      </c>
      <c r="BA2" s="53">
        <f t="shared" ref="BA2:BA13" si="2">AZ2*AP2</f>
        <v>1607.4391300000002</v>
      </c>
      <c r="BB2" s="55">
        <f>BA2+AY2+AW2+AU2</f>
        <v>5460.7408900000009</v>
      </c>
      <c r="BC2" s="55">
        <f>BB2*0.23</f>
        <v>1255.9704047000002</v>
      </c>
      <c r="BD2" s="55">
        <f>BC2+BB2</f>
        <v>6716.7112947000014</v>
      </c>
    </row>
    <row r="3" spans="1:56" s="56" customFormat="1" ht="13.5" customHeight="1">
      <c r="A3" s="20">
        <v>2</v>
      </c>
      <c r="B3" s="43" t="s">
        <v>59</v>
      </c>
      <c r="C3" s="43" t="s">
        <v>60</v>
      </c>
      <c r="D3" s="43" t="s">
        <v>61</v>
      </c>
      <c r="E3" s="43" t="s">
        <v>61</v>
      </c>
      <c r="F3" s="44" t="s">
        <v>62</v>
      </c>
      <c r="G3" s="45">
        <v>10</v>
      </c>
      <c r="H3" s="20"/>
      <c r="I3" s="44">
        <v>9492190518</v>
      </c>
      <c r="J3" s="46" t="s">
        <v>63</v>
      </c>
      <c r="K3" s="43" t="s">
        <v>60</v>
      </c>
      <c r="L3" s="43" t="s">
        <v>61</v>
      </c>
      <c r="M3" s="46" t="s">
        <v>61</v>
      </c>
      <c r="N3" s="47" t="s">
        <v>64</v>
      </c>
      <c r="O3" s="46">
        <v>18</v>
      </c>
      <c r="P3" s="20"/>
      <c r="Q3" s="46" t="s">
        <v>63</v>
      </c>
      <c r="R3" s="43" t="s">
        <v>60</v>
      </c>
      <c r="S3" s="43" t="s">
        <v>61</v>
      </c>
      <c r="T3" s="46" t="s">
        <v>61</v>
      </c>
      <c r="U3" s="47" t="s">
        <v>64</v>
      </c>
      <c r="V3" s="46">
        <v>18</v>
      </c>
      <c r="W3" s="20"/>
      <c r="X3" s="20" t="s">
        <v>65</v>
      </c>
      <c r="Y3" s="20" t="s">
        <v>31</v>
      </c>
      <c r="Z3" s="113" t="s">
        <v>123</v>
      </c>
      <c r="AA3" s="46" t="s">
        <v>63</v>
      </c>
      <c r="AB3" s="43" t="s">
        <v>60</v>
      </c>
      <c r="AC3" s="43" t="s">
        <v>61</v>
      </c>
      <c r="AD3" s="46" t="s">
        <v>61</v>
      </c>
      <c r="AE3" s="47" t="s">
        <v>67</v>
      </c>
      <c r="AF3" s="46">
        <v>66</v>
      </c>
      <c r="AG3" s="20"/>
      <c r="AH3" s="103" t="s">
        <v>86</v>
      </c>
      <c r="AI3" s="48" t="s">
        <v>29</v>
      </c>
      <c r="AJ3" s="114">
        <v>28561</v>
      </c>
      <c r="AK3" s="114">
        <v>25165</v>
      </c>
      <c r="AL3" s="114">
        <v>9845</v>
      </c>
      <c r="AM3" s="114">
        <v>0</v>
      </c>
      <c r="AN3" s="114">
        <v>0</v>
      </c>
      <c r="AO3" s="115">
        <v>0</v>
      </c>
      <c r="AP3" s="50">
        <f t="shared" si="0"/>
        <v>63571</v>
      </c>
      <c r="AQ3" s="57" t="s">
        <v>68</v>
      </c>
      <c r="AR3" s="20"/>
      <c r="AS3" s="20"/>
      <c r="AT3" s="58">
        <f>AT2</f>
        <v>0</v>
      </c>
      <c r="AU3" s="53">
        <f t="shared" si="1"/>
        <v>0</v>
      </c>
      <c r="AV3" s="54">
        <v>0</v>
      </c>
      <c r="AW3" s="53">
        <f>AV3*12</f>
        <v>0</v>
      </c>
      <c r="AX3" s="20">
        <v>155.51</v>
      </c>
      <c r="AY3" s="53">
        <f t="shared" ref="AY3" si="3">AX3*12</f>
        <v>1866.12</v>
      </c>
      <c r="AZ3" s="20">
        <v>3.2379999999999999E-2</v>
      </c>
      <c r="BA3" s="53">
        <f t="shared" si="2"/>
        <v>2058.4289800000001</v>
      </c>
      <c r="BB3" s="55">
        <f t="shared" ref="BB3:BB13" si="4">BA3+AY3+AW3+AU3</f>
        <v>3924.54898</v>
      </c>
      <c r="BC3" s="55">
        <f t="shared" ref="BC3:BC13" si="5">BB3*0.23</f>
        <v>902.64626540000006</v>
      </c>
      <c r="BD3" s="55">
        <f t="shared" ref="BD3:BD13" si="6">BC3+BB3</f>
        <v>4827.1952454000002</v>
      </c>
    </row>
    <row r="4" spans="1:56" s="56" customFormat="1" ht="13.5" customHeight="1">
      <c r="A4" s="20">
        <f>A3+1</f>
        <v>3</v>
      </c>
      <c r="B4" s="43" t="s">
        <v>59</v>
      </c>
      <c r="C4" s="43" t="s">
        <v>60</v>
      </c>
      <c r="D4" s="43" t="s">
        <v>61</v>
      </c>
      <c r="E4" s="43" t="s">
        <v>61</v>
      </c>
      <c r="F4" s="44" t="s">
        <v>62</v>
      </c>
      <c r="G4" s="45">
        <v>10</v>
      </c>
      <c r="H4" s="20"/>
      <c r="I4" s="44">
        <v>9492190518</v>
      </c>
      <c r="J4" s="46" t="s">
        <v>59</v>
      </c>
      <c r="K4" s="43" t="s">
        <v>60</v>
      </c>
      <c r="L4" s="43" t="s">
        <v>61</v>
      </c>
      <c r="M4" s="43" t="s">
        <v>61</v>
      </c>
      <c r="N4" s="59" t="s">
        <v>62</v>
      </c>
      <c r="O4" s="45">
        <v>10</v>
      </c>
      <c r="P4" s="20"/>
      <c r="Q4" s="60" t="s">
        <v>59</v>
      </c>
      <c r="R4" s="43" t="s">
        <v>60</v>
      </c>
      <c r="S4" s="43" t="s">
        <v>61</v>
      </c>
      <c r="T4" s="43" t="s">
        <v>61</v>
      </c>
      <c r="U4" s="59" t="s">
        <v>62</v>
      </c>
      <c r="V4" s="61">
        <v>10</v>
      </c>
      <c r="W4" s="20"/>
      <c r="X4" s="20" t="s">
        <v>65</v>
      </c>
      <c r="Y4" s="20" t="s">
        <v>31</v>
      </c>
      <c r="Z4" s="113" t="s">
        <v>123</v>
      </c>
      <c r="AA4" s="46" t="s">
        <v>59</v>
      </c>
      <c r="AB4" s="43" t="s">
        <v>60</v>
      </c>
      <c r="AC4" s="43" t="s">
        <v>61</v>
      </c>
      <c r="AD4" s="46" t="s">
        <v>69</v>
      </c>
      <c r="AE4" s="46" t="s">
        <v>70</v>
      </c>
      <c r="AF4" s="46">
        <v>118</v>
      </c>
      <c r="AG4" s="20"/>
      <c r="AH4" s="103" t="s">
        <v>88</v>
      </c>
      <c r="AI4" s="48" t="s">
        <v>29</v>
      </c>
      <c r="AJ4" s="114">
        <v>12344</v>
      </c>
      <c r="AK4" s="115">
        <v>16178</v>
      </c>
      <c r="AL4" s="115"/>
      <c r="AM4" s="115">
        <v>5237</v>
      </c>
      <c r="AN4" s="115"/>
      <c r="AO4" s="115"/>
      <c r="AP4" s="50">
        <f t="shared" si="0"/>
        <v>33759</v>
      </c>
      <c r="AQ4" s="62" t="s">
        <v>71</v>
      </c>
      <c r="AR4" s="20"/>
      <c r="AS4" s="20"/>
      <c r="AT4" s="58">
        <f t="shared" ref="AT4:AT13" si="7">AT3</f>
        <v>0</v>
      </c>
      <c r="AU4" s="53">
        <f t="shared" si="1"/>
        <v>0</v>
      </c>
      <c r="AV4" s="54">
        <v>0</v>
      </c>
      <c r="AW4" s="53">
        <f t="shared" ref="AW4:AW13" si="8">AV4*12</f>
        <v>0</v>
      </c>
      <c r="AX4" s="20">
        <v>22.05</v>
      </c>
      <c r="AY4" s="53">
        <f>AX4*12</f>
        <v>264.60000000000002</v>
      </c>
      <c r="AZ4" s="20">
        <v>3.7280000000000001E-2</v>
      </c>
      <c r="BA4" s="53">
        <f t="shared" si="2"/>
        <v>1258.5355200000001</v>
      </c>
      <c r="BB4" s="55">
        <f t="shared" si="4"/>
        <v>1523.1355200000003</v>
      </c>
      <c r="BC4" s="55">
        <f t="shared" si="5"/>
        <v>350.32116960000008</v>
      </c>
      <c r="BD4" s="55">
        <f t="shared" si="6"/>
        <v>1873.4566896000003</v>
      </c>
    </row>
    <row r="5" spans="1:56" s="56" customFormat="1" ht="13.5" customHeight="1">
      <c r="A5" s="20">
        <f t="shared" ref="A5:A10" si="9">A4+1</f>
        <v>4</v>
      </c>
      <c r="B5" s="43" t="s">
        <v>59</v>
      </c>
      <c r="C5" s="43" t="s">
        <v>60</v>
      </c>
      <c r="D5" s="43" t="s">
        <v>61</v>
      </c>
      <c r="E5" s="43" t="s">
        <v>61</v>
      </c>
      <c r="F5" s="44" t="s">
        <v>62</v>
      </c>
      <c r="G5" s="45">
        <v>10</v>
      </c>
      <c r="H5" s="20"/>
      <c r="I5" s="44">
        <v>9492190518</v>
      </c>
      <c r="J5" s="46" t="s">
        <v>59</v>
      </c>
      <c r="K5" s="43" t="s">
        <v>60</v>
      </c>
      <c r="L5" s="43" t="s">
        <v>61</v>
      </c>
      <c r="M5" s="43" t="s">
        <v>61</v>
      </c>
      <c r="N5" s="59" t="s">
        <v>62</v>
      </c>
      <c r="O5" s="45">
        <v>10</v>
      </c>
      <c r="P5" s="20"/>
      <c r="Q5" s="46" t="s">
        <v>59</v>
      </c>
      <c r="R5" s="43" t="s">
        <v>60</v>
      </c>
      <c r="S5" s="43" t="s">
        <v>61</v>
      </c>
      <c r="T5" s="43" t="s">
        <v>61</v>
      </c>
      <c r="U5" s="59" t="s">
        <v>62</v>
      </c>
      <c r="V5" s="45">
        <v>10</v>
      </c>
      <c r="W5" s="20"/>
      <c r="X5" s="20" t="s">
        <v>65</v>
      </c>
      <c r="Y5" s="20" t="s">
        <v>31</v>
      </c>
      <c r="Z5" s="113" t="s">
        <v>123</v>
      </c>
      <c r="AA5" s="46" t="s">
        <v>59</v>
      </c>
      <c r="AB5" s="43" t="s">
        <v>60</v>
      </c>
      <c r="AC5" s="43" t="s">
        <v>61</v>
      </c>
      <c r="AD5" s="46" t="s">
        <v>72</v>
      </c>
      <c r="AE5" s="46"/>
      <c r="AF5" s="46" t="s">
        <v>73</v>
      </c>
      <c r="AG5" s="20"/>
      <c r="AH5" s="103" t="s">
        <v>89</v>
      </c>
      <c r="AI5" s="48" t="s">
        <v>29</v>
      </c>
      <c r="AJ5" s="115"/>
      <c r="AK5" s="115">
        <v>6104</v>
      </c>
      <c r="AL5" s="115"/>
      <c r="AM5" s="115">
        <v>135</v>
      </c>
      <c r="AN5" s="115"/>
      <c r="AO5" s="115">
        <v>270</v>
      </c>
      <c r="AP5" s="50">
        <f t="shared" si="0"/>
        <v>6509</v>
      </c>
      <c r="AQ5" s="62" t="s">
        <v>71</v>
      </c>
      <c r="AR5" s="20"/>
      <c r="AS5" s="20"/>
      <c r="AT5" s="58">
        <f t="shared" si="7"/>
        <v>0</v>
      </c>
      <c r="AU5" s="53">
        <f t="shared" si="1"/>
        <v>0</v>
      </c>
      <c r="AV5" s="20">
        <f>AV4</f>
        <v>0</v>
      </c>
      <c r="AW5" s="53">
        <f t="shared" si="8"/>
        <v>0</v>
      </c>
      <c r="AX5" s="20">
        <f>AX4</f>
        <v>22.05</v>
      </c>
      <c r="AY5" s="53">
        <f>AX5*12</f>
        <v>264.60000000000002</v>
      </c>
      <c r="AZ5" s="20">
        <v>3.7280000000000001E-2</v>
      </c>
      <c r="BA5" s="53">
        <f t="shared" si="2"/>
        <v>242.65552</v>
      </c>
      <c r="BB5" s="55">
        <f t="shared" si="4"/>
        <v>507.25552000000005</v>
      </c>
      <c r="BC5" s="55">
        <f t="shared" si="5"/>
        <v>116.66876960000002</v>
      </c>
      <c r="BD5" s="55">
        <f t="shared" si="6"/>
        <v>623.92428960000007</v>
      </c>
    </row>
    <row r="6" spans="1:56" s="56" customFormat="1" ht="13.5" customHeight="1">
      <c r="A6" s="20">
        <f t="shared" si="9"/>
        <v>5</v>
      </c>
      <c r="B6" s="43" t="s">
        <v>59</v>
      </c>
      <c r="C6" s="43" t="s">
        <v>60</v>
      </c>
      <c r="D6" s="43" t="s">
        <v>61</v>
      </c>
      <c r="E6" s="43" t="s">
        <v>61</v>
      </c>
      <c r="F6" s="44" t="s">
        <v>62</v>
      </c>
      <c r="G6" s="45">
        <v>10</v>
      </c>
      <c r="H6" s="20"/>
      <c r="I6" s="44">
        <v>9492190518</v>
      </c>
      <c r="J6" s="46" t="s">
        <v>59</v>
      </c>
      <c r="K6" s="43" t="s">
        <v>60</v>
      </c>
      <c r="L6" s="43" t="s">
        <v>61</v>
      </c>
      <c r="M6" s="43" t="s">
        <v>61</v>
      </c>
      <c r="N6" s="59" t="s">
        <v>62</v>
      </c>
      <c r="O6" s="45">
        <v>10</v>
      </c>
      <c r="P6" s="20"/>
      <c r="Q6" s="46" t="s">
        <v>59</v>
      </c>
      <c r="R6" s="43" t="s">
        <v>60</v>
      </c>
      <c r="S6" s="43" t="s">
        <v>61</v>
      </c>
      <c r="T6" s="43" t="s">
        <v>61</v>
      </c>
      <c r="U6" s="59" t="s">
        <v>62</v>
      </c>
      <c r="V6" s="45">
        <v>10</v>
      </c>
      <c r="W6" s="20"/>
      <c r="X6" s="20" t="s">
        <v>65</v>
      </c>
      <c r="Y6" s="20" t="s">
        <v>31</v>
      </c>
      <c r="Z6" s="113" t="s">
        <v>123</v>
      </c>
      <c r="AA6" s="46" t="s">
        <v>59</v>
      </c>
      <c r="AB6" s="43" t="s">
        <v>60</v>
      </c>
      <c r="AC6" s="43" t="s">
        <v>61</v>
      </c>
      <c r="AD6" s="46" t="s">
        <v>61</v>
      </c>
      <c r="AE6" s="63" t="s">
        <v>62</v>
      </c>
      <c r="AF6" s="45">
        <v>10</v>
      </c>
      <c r="AG6" s="20"/>
      <c r="AH6" s="103" t="s">
        <v>90</v>
      </c>
      <c r="AI6" s="48" t="s">
        <v>29</v>
      </c>
      <c r="AJ6" s="115">
        <v>30532</v>
      </c>
      <c r="AK6" s="115"/>
      <c r="AL6" s="115">
        <v>18400</v>
      </c>
      <c r="AM6" s="115"/>
      <c r="AN6" s="115">
        <v>4315</v>
      </c>
      <c r="AO6" s="115"/>
      <c r="AP6" s="50">
        <f t="shared" si="0"/>
        <v>53247</v>
      </c>
      <c r="AQ6" s="57" t="s">
        <v>68</v>
      </c>
      <c r="AR6" s="20"/>
      <c r="AS6" s="20"/>
      <c r="AT6" s="58">
        <f t="shared" si="7"/>
        <v>0</v>
      </c>
      <c r="AU6" s="53">
        <f t="shared" si="1"/>
        <v>0</v>
      </c>
      <c r="AV6" s="20">
        <f>AV3</f>
        <v>0</v>
      </c>
      <c r="AW6" s="53">
        <f>AV6*12</f>
        <v>0</v>
      </c>
      <c r="AX6" s="20">
        <v>155.51</v>
      </c>
      <c r="AY6" s="53">
        <f t="shared" ref="AY6:AY13" si="10">AX6*12</f>
        <v>1866.12</v>
      </c>
      <c r="AZ6" s="20">
        <v>3.7280000000000001E-2</v>
      </c>
      <c r="BA6" s="53">
        <f t="shared" si="2"/>
        <v>1985.0481600000001</v>
      </c>
      <c r="BB6" s="55">
        <f t="shared" si="4"/>
        <v>3851.1681600000002</v>
      </c>
      <c r="BC6" s="55">
        <f>BB6*0.23</f>
        <v>885.76867680000009</v>
      </c>
      <c r="BD6" s="55">
        <f>BC6+BB6</f>
        <v>4736.9368368000005</v>
      </c>
    </row>
    <row r="7" spans="1:56" s="56" customFormat="1" ht="13.5" customHeight="1">
      <c r="A7" s="20">
        <f t="shared" si="9"/>
        <v>6</v>
      </c>
      <c r="B7" s="43" t="s">
        <v>59</v>
      </c>
      <c r="C7" s="43" t="s">
        <v>60</v>
      </c>
      <c r="D7" s="43" t="s">
        <v>61</v>
      </c>
      <c r="E7" s="43" t="s">
        <v>61</v>
      </c>
      <c r="F7" s="44" t="s">
        <v>62</v>
      </c>
      <c r="G7" s="45">
        <v>10</v>
      </c>
      <c r="H7" s="20"/>
      <c r="I7" s="44">
        <v>9492190518</v>
      </c>
      <c r="J7" s="46" t="s">
        <v>74</v>
      </c>
      <c r="K7" s="43" t="s">
        <v>60</v>
      </c>
      <c r="L7" s="43" t="s">
        <v>61</v>
      </c>
      <c r="M7" s="43" t="s">
        <v>61</v>
      </c>
      <c r="N7" s="46" t="s">
        <v>75</v>
      </c>
      <c r="O7" s="46">
        <v>22</v>
      </c>
      <c r="P7" s="20"/>
      <c r="Q7" s="46" t="s">
        <v>74</v>
      </c>
      <c r="R7" s="43" t="s">
        <v>60</v>
      </c>
      <c r="S7" s="43" t="s">
        <v>61</v>
      </c>
      <c r="T7" s="43" t="s">
        <v>61</v>
      </c>
      <c r="U7" s="46" t="s">
        <v>75</v>
      </c>
      <c r="V7" s="46">
        <v>22</v>
      </c>
      <c r="W7" s="20"/>
      <c r="X7" s="20" t="s">
        <v>65</v>
      </c>
      <c r="Y7" s="20" t="s">
        <v>31</v>
      </c>
      <c r="Z7" s="113" t="s">
        <v>123</v>
      </c>
      <c r="AA7" s="46" t="s">
        <v>74</v>
      </c>
      <c r="AB7" s="43" t="s">
        <v>60</v>
      </c>
      <c r="AC7" s="43" t="s">
        <v>61</v>
      </c>
      <c r="AD7" s="43" t="s">
        <v>61</v>
      </c>
      <c r="AE7" s="46" t="s">
        <v>75</v>
      </c>
      <c r="AF7" s="46">
        <v>22</v>
      </c>
      <c r="AG7" s="20"/>
      <c r="AH7" s="103" t="s">
        <v>91</v>
      </c>
      <c r="AI7" s="48" t="s">
        <v>29</v>
      </c>
      <c r="AJ7" s="114">
        <v>9809</v>
      </c>
      <c r="AK7" s="114">
        <v>2247</v>
      </c>
      <c r="AL7" s="114">
        <v>1130</v>
      </c>
      <c r="AM7" s="114">
        <v>11</v>
      </c>
      <c r="AN7" s="114">
        <v>799</v>
      </c>
      <c r="AO7" s="115">
        <v>1171</v>
      </c>
      <c r="AP7" s="50">
        <f t="shared" si="0"/>
        <v>15167</v>
      </c>
      <c r="AQ7" s="57" t="s">
        <v>68</v>
      </c>
      <c r="AR7" s="20"/>
      <c r="AS7" s="20"/>
      <c r="AT7" s="58">
        <f t="shared" si="7"/>
        <v>0</v>
      </c>
      <c r="AU7" s="53">
        <f t="shared" si="1"/>
        <v>0</v>
      </c>
      <c r="AV7" s="20">
        <f>AV3</f>
        <v>0</v>
      </c>
      <c r="AW7" s="53">
        <f t="shared" si="8"/>
        <v>0</v>
      </c>
      <c r="AX7" s="20">
        <v>155.51</v>
      </c>
      <c r="AY7" s="53">
        <f t="shared" si="10"/>
        <v>1866.12</v>
      </c>
      <c r="AZ7" s="20">
        <v>3.2379999999999999E-2</v>
      </c>
      <c r="BA7" s="53">
        <f t="shared" si="2"/>
        <v>491.10746</v>
      </c>
      <c r="BB7" s="55">
        <f t="shared" si="4"/>
        <v>2357.2274600000001</v>
      </c>
      <c r="BC7" s="55">
        <f t="shared" si="5"/>
        <v>542.16231579999999</v>
      </c>
      <c r="BD7" s="55">
        <f t="shared" si="6"/>
        <v>2899.3897758000003</v>
      </c>
    </row>
    <row r="8" spans="1:56" s="56" customFormat="1" ht="13.5" customHeight="1">
      <c r="A8" s="20">
        <f>A7+1</f>
        <v>7</v>
      </c>
      <c r="B8" s="43" t="s">
        <v>59</v>
      </c>
      <c r="C8" s="43" t="s">
        <v>60</v>
      </c>
      <c r="D8" s="43" t="s">
        <v>61</v>
      </c>
      <c r="E8" s="43" t="s">
        <v>61</v>
      </c>
      <c r="F8" s="44" t="s">
        <v>62</v>
      </c>
      <c r="G8" s="45">
        <v>10</v>
      </c>
      <c r="H8" s="20"/>
      <c r="I8" s="44">
        <v>9492190518</v>
      </c>
      <c r="J8" s="46" t="s">
        <v>76</v>
      </c>
      <c r="K8" s="43" t="s">
        <v>60</v>
      </c>
      <c r="L8" s="43" t="s">
        <v>61</v>
      </c>
      <c r="M8" s="46" t="s">
        <v>72</v>
      </c>
      <c r="N8" s="46"/>
      <c r="O8" s="46">
        <v>208</v>
      </c>
      <c r="P8" s="20"/>
      <c r="Q8" s="46" t="s">
        <v>77</v>
      </c>
      <c r="R8" s="43" t="s">
        <v>60</v>
      </c>
      <c r="S8" s="43" t="s">
        <v>61</v>
      </c>
      <c r="T8" s="46" t="s">
        <v>72</v>
      </c>
      <c r="U8" s="46"/>
      <c r="V8" s="46">
        <v>208</v>
      </c>
      <c r="W8" s="20"/>
      <c r="X8" s="20" t="s">
        <v>65</v>
      </c>
      <c r="Y8" s="20" t="s">
        <v>31</v>
      </c>
      <c r="Z8" s="113" t="s">
        <v>123</v>
      </c>
      <c r="AA8" s="46" t="s">
        <v>76</v>
      </c>
      <c r="AB8" s="43" t="s">
        <v>60</v>
      </c>
      <c r="AC8" s="43" t="s">
        <v>61</v>
      </c>
      <c r="AD8" s="46" t="s">
        <v>72</v>
      </c>
      <c r="AE8" s="46"/>
      <c r="AF8" s="46">
        <v>208</v>
      </c>
      <c r="AG8" s="20"/>
      <c r="AH8" s="103" t="s">
        <v>92</v>
      </c>
      <c r="AI8" s="48" t="s">
        <v>29</v>
      </c>
      <c r="AJ8" s="114">
        <v>19765</v>
      </c>
      <c r="AK8" s="49">
        <v>13233</v>
      </c>
      <c r="AL8" s="49">
        <v>1423</v>
      </c>
      <c r="AM8" s="49">
        <v>56</v>
      </c>
      <c r="AN8" s="49">
        <v>68</v>
      </c>
      <c r="AO8" s="49">
        <v>67</v>
      </c>
      <c r="AP8" s="50">
        <f t="shared" si="0"/>
        <v>34612</v>
      </c>
      <c r="AQ8" s="57" t="s">
        <v>68</v>
      </c>
      <c r="AR8" s="20"/>
      <c r="AS8" s="20"/>
      <c r="AT8" s="58">
        <f t="shared" si="7"/>
        <v>0</v>
      </c>
      <c r="AU8" s="53">
        <f t="shared" si="1"/>
        <v>0</v>
      </c>
      <c r="AV8" s="20">
        <f>AV3</f>
        <v>0</v>
      </c>
      <c r="AW8" s="53">
        <f t="shared" si="8"/>
        <v>0</v>
      </c>
      <c r="AX8" s="20">
        <v>155.51</v>
      </c>
      <c r="AY8" s="53">
        <f t="shared" si="10"/>
        <v>1866.12</v>
      </c>
      <c r="AZ8" s="20">
        <v>3.2379999999999999E-2</v>
      </c>
      <c r="BA8" s="53">
        <f t="shared" si="2"/>
        <v>1120.7365600000001</v>
      </c>
      <c r="BB8" s="55">
        <f t="shared" si="4"/>
        <v>2986.8565600000002</v>
      </c>
      <c r="BC8" s="55">
        <f t="shared" si="5"/>
        <v>686.97700880000002</v>
      </c>
      <c r="BD8" s="55">
        <f t="shared" si="6"/>
        <v>3673.8335688000002</v>
      </c>
    </row>
    <row r="9" spans="1:56" s="56" customFormat="1" ht="13.5" customHeight="1">
      <c r="A9" s="20">
        <f t="shared" si="9"/>
        <v>8</v>
      </c>
      <c r="B9" s="43" t="s">
        <v>59</v>
      </c>
      <c r="C9" s="43" t="s">
        <v>60</v>
      </c>
      <c r="D9" s="43" t="s">
        <v>61</v>
      </c>
      <c r="E9" s="43" t="s">
        <v>61</v>
      </c>
      <c r="F9" s="44" t="s">
        <v>62</v>
      </c>
      <c r="G9" s="45">
        <v>10</v>
      </c>
      <c r="H9" s="20"/>
      <c r="I9" s="44">
        <v>9492190518</v>
      </c>
      <c r="J9" s="46" t="s">
        <v>59</v>
      </c>
      <c r="K9" s="43" t="s">
        <v>60</v>
      </c>
      <c r="L9" s="43" t="s">
        <v>61</v>
      </c>
      <c r="M9" s="46" t="s">
        <v>61</v>
      </c>
      <c r="N9" s="63" t="s">
        <v>62</v>
      </c>
      <c r="O9" s="45">
        <v>10</v>
      </c>
      <c r="P9" s="20"/>
      <c r="Q9" s="46" t="s">
        <v>59</v>
      </c>
      <c r="R9" s="43" t="s">
        <v>60</v>
      </c>
      <c r="S9" s="43" t="s">
        <v>61</v>
      </c>
      <c r="T9" s="46" t="s">
        <v>61</v>
      </c>
      <c r="U9" s="63" t="s">
        <v>62</v>
      </c>
      <c r="V9" s="45">
        <v>10</v>
      </c>
      <c r="W9" s="20"/>
      <c r="X9" s="20" t="s">
        <v>65</v>
      </c>
      <c r="Y9" s="20" t="s">
        <v>31</v>
      </c>
      <c r="Z9" s="113" t="s">
        <v>123</v>
      </c>
      <c r="AA9" s="46" t="s">
        <v>59</v>
      </c>
      <c r="AB9" s="43" t="s">
        <v>60</v>
      </c>
      <c r="AC9" s="43" t="s">
        <v>61</v>
      </c>
      <c r="AD9" s="46" t="s">
        <v>78</v>
      </c>
      <c r="AE9" s="63" t="s">
        <v>79</v>
      </c>
      <c r="AF9" s="45">
        <v>141</v>
      </c>
      <c r="AG9" s="20"/>
      <c r="AH9" s="103" t="s">
        <v>93</v>
      </c>
      <c r="AI9" s="48" t="s">
        <v>29</v>
      </c>
      <c r="AJ9" s="115"/>
      <c r="AK9" s="115">
        <v>21497</v>
      </c>
      <c r="AL9" s="115"/>
      <c r="AM9" s="115">
        <v>3846</v>
      </c>
      <c r="AN9" s="115"/>
      <c r="AO9" s="49">
        <v>0</v>
      </c>
      <c r="AP9" s="50">
        <f t="shared" si="0"/>
        <v>25343</v>
      </c>
      <c r="AQ9" s="62" t="s">
        <v>71</v>
      </c>
      <c r="AR9" s="20"/>
      <c r="AS9" s="20"/>
      <c r="AT9" s="58">
        <f t="shared" si="7"/>
        <v>0</v>
      </c>
      <c r="AU9" s="53">
        <f t="shared" si="1"/>
        <v>0</v>
      </c>
      <c r="AV9" s="20">
        <f>AV4</f>
        <v>0</v>
      </c>
      <c r="AW9" s="53">
        <f>AV9*12</f>
        <v>0</v>
      </c>
      <c r="AX9" s="20">
        <f>AX4</f>
        <v>22.05</v>
      </c>
      <c r="AY9" s="53">
        <f>AX9*12</f>
        <v>264.60000000000002</v>
      </c>
      <c r="AZ9" s="20">
        <v>3.7280000000000001E-2</v>
      </c>
      <c r="BA9" s="53">
        <f t="shared" si="2"/>
        <v>944.78704000000005</v>
      </c>
      <c r="BB9" s="55">
        <f t="shared" si="4"/>
        <v>1209.3870400000001</v>
      </c>
      <c r="BC9" s="55">
        <f t="shared" si="5"/>
        <v>278.15901920000005</v>
      </c>
      <c r="BD9" s="55">
        <f t="shared" si="6"/>
        <v>1487.5460592000002</v>
      </c>
    </row>
    <row r="10" spans="1:56" s="56" customFormat="1" ht="13.5" customHeight="1">
      <c r="A10" s="20">
        <f t="shared" si="9"/>
        <v>9</v>
      </c>
      <c r="B10" s="43" t="s">
        <v>59</v>
      </c>
      <c r="C10" s="43" t="s">
        <v>60</v>
      </c>
      <c r="D10" s="43" t="s">
        <v>61</v>
      </c>
      <c r="E10" s="43" t="s">
        <v>61</v>
      </c>
      <c r="F10" s="44" t="s">
        <v>62</v>
      </c>
      <c r="G10" s="45">
        <v>10</v>
      </c>
      <c r="H10" s="20"/>
      <c r="I10" s="44">
        <v>9492190518</v>
      </c>
      <c r="J10" s="46" t="s">
        <v>80</v>
      </c>
      <c r="K10" s="43" t="s">
        <v>60</v>
      </c>
      <c r="L10" s="43" t="s">
        <v>61</v>
      </c>
      <c r="M10" s="46" t="s">
        <v>61</v>
      </c>
      <c r="N10" s="46" t="s">
        <v>81</v>
      </c>
      <c r="O10" s="46">
        <v>66</v>
      </c>
      <c r="P10" s="20"/>
      <c r="Q10" s="46" t="s">
        <v>80</v>
      </c>
      <c r="R10" s="43" t="s">
        <v>60</v>
      </c>
      <c r="S10" s="43" t="s">
        <v>61</v>
      </c>
      <c r="T10" s="46" t="s">
        <v>61</v>
      </c>
      <c r="U10" s="46" t="s">
        <v>81</v>
      </c>
      <c r="V10" s="46">
        <v>66</v>
      </c>
      <c r="W10" s="20"/>
      <c r="X10" s="20" t="s">
        <v>65</v>
      </c>
      <c r="Y10" s="20" t="s">
        <v>31</v>
      </c>
      <c r="Z10" s="113" t="s">
        <v>123</v>
      </c>
      <c r="AA10" s="46" t="s">
        <v>80</v>
      </c>
      <c r="AB10" s="43" t="s">
        <v>60</v>
      </c>
      <c r="AC10" s="43" t="s">
        <v>61</v>
      </c>
      <c r="AD10" s="46" t="s">
        <v>61</v>
      </c>
      <c r="AE10" s="46" t="s">
        <v>81</v>
      </c>
      <c r="AF10" s="46">
        <v>66</v>
      </c>
      <c r="AG10" s="20"/>
      <c r="AH10" s="103" t="s">
        <v>94</v>
      </c>
      <c r="AI10" s="48" t="s">
        <v>29</v>
      </c>
      <c r="AJ10" s="114">
        <v>17235</v>
      </c>
      <c r="AK10" s="114">
        <v>14950</v>
      </c>
      <c r="AL10" s="114">
        <v>5281</v>
      </c>
      <c r="AM10" s="114">
        <v>2533</v>
      </c>
      <c r="AN10" s="114">
        <v>5260</v>
      </c>
      <c r="AO10" s="114">
        <v>1354</v>
      </c>
      <c r="AP10" s="50">
        <f t="shared" si="0"/>
        <v>46613</v>
      </c>
      <c r="AQ10" s="57" t="s">
        <v>68</v>
      </c>
      <c r="AR10" s="20"/>
      <c r="AS10" s="20"/>
      <c r="AT10" s="58">
        <f t="shared" si="7"/>
        <v>0</v>
      </c>
      <c r="AU10" s="53">
        <f t="shared" si="1"/>
        <v>0</v>
      </c>
      <c r="AV10" s="20">
        <f>AV3</f>
        <v>0</v>
      </c>
      <c r="AW10" s="53">
        <f>AV10*12</f>
        <v>0</v>
      </c>
      <c r="AX10" s="20">
        <v>155.51</v>
      </c>
      <c r="AY10" s="53">
        <f t="shared" ref="AY10" si="11">AX10*12</f>
        <v>1866.12</v>
      </c>
      <c r="AZ10" s="20">
        <v>3.2379999999999999E-2</v>
      </c>
      <c r="BA10" s="53">
        <f t="shared" si="2"/>
        <v>1509.3289399999999</v>
      </c>
      <c r="BB10" s="55">
        <f t="shared" si="4"/>
        <v>3375.4489399999998</v>
      </c>
      <c r="BC10" s="55">
        <f t="shared" si="5"/>
        <v>776.35325620000003</v>
      </c>
      <c r="BD10" s="55">
        <f t="shared" si="6"/>
        <v>4151.8021962000003</v>
      </c>
    </row>
    <row r="11" spans="1:56" s="56" customFormat="1" ht="13.5" customHeight="1">
      <c r="A11" s="20">
        <f>A10+1</f>
        <v>10</v>
      </c>
      <c r="B11" s="43" t="s">
        <v>59</v>
      </c>
      <c r="C11" s="43" t="s">
        <v>60</v>
      </c>
      <c r="D11" s="43" t="s">
        <v>61</v>
      </c>
      <c r="E11" s="43" t="s">
        <v>61</v>
      </c>
      <c r="F11" s="44" t="s">
        <v>62</v>
      </c>
      <c r="G11" s="45">
        <v>10</v>
      </c>
      <c r="H11" s="20"/>
      <c r="I11" s="44">
        <v>9492190518</v>
      </c>
      <c r="J11" s="46" t="s">
        <v>82</v>
      </c>
      <c r="K11" s="43" t="s">
        <v>60</v>
      </c>
      <c r="L11" s="43" t="s">
        <v>61</v>
      </c>
      <c r="M11" s="46" t="s">
        <v>61</v>
      </c>
      <c r="N11" s="46" t="s">
        <v>62</v>
      </c>
      <c r="O11" s="46">
        <v>10</v>
      </c>
      <c r="P11" s="20"/>
      <c r="Q11" s="46" t="s">
        <v>82</v>
      </c>
      <c r="R11" s="43" t="s">
        <v>60</v>
      </c>
      <c r="S11" s="43" t="s">
        <v>61</v>
      </c>
      <c r="T11" s="46" t="s">
        <v>61</v>
      </c>
      <c r="U11" s="46" t="s">
        <v>81</v>
      </c>
      <c r="V11" s="46">
        <v>70</v>
      </c>
      <c r="W11" s="20"/>
      <c r="X11" s="20" t="s">
        <v>65</v>
      </c>
      <c r="Y11" s="20" t="s">
        <v>31</v>
      </c>
      <c r="Z11" s="113" t="s">
        <v>123</v>
      </c>
      <c r="AA11" s="46" t="s">
        <v>82</v>
      </c>
      <c r="AB11" s="43" t="s">
        <v>60</v>
      </c>
      <c r="AC11" s="43" t="s">
        <v>61</v>
      </c>
      <c r="AD11" s="46" t="s">
        <v>61</v>
      </c>
      <c r="AE11" s="46" t="s">
        <v>81</v>
      </c>
      <c r="AF11" s="46">
        <v>70</v>
      </c>
      <c r="AG11" s="20"/>
      <c r="AH11" s="103" t="s">
        <v>95</v>
      </c>
      <c r="AI11" s="48" t="s">
        <v>29</v>
      </c>
      <c r="AJ11" s="115"/>
      <c r="AK11" s="114">
        <v>3422</v>
      </c>
      <c r="AL11" s="114">
        <v>2903</v>
      </c>
      <c r="AM11" s="115">
        <v>2281</v>
      </c>
      <c r="AN11" s="115"/>
      <c r="AO11" s="115"/>
      <c r="AP11" s="50">
        <f t="shared" si="0"/>
        <v>8606</v>
      </c>
      <c r="AQ11" s="62" t="s">
        <v>71</v>
      </c>
      <c r="AR11" s="20"/>
      <c r="AS11" s="20"/>
      <c r="AT11" s="58">
        <f t="shared" si="7"/>
        <v>0</v>
      </c>
      <c r="AU11" s="53">
        <f t="shared" si="1"/>
        <v>0</v>
      </c>
      <c r="AV11" s="20">
        <f>AV4</f>
        <v>0</v>
      </c>
      <c r="AW11" s="53">
        <f t="shared" si="8"/>
        <v>0</v>
      </c>
      <c r="AX11" s="20">
        <f>AX4</f>
        <v>22.05</v>
      </c>
      <c r="AY11" s="53">
        <f t="shared" si="10"/>
        <v>264.60000000000002</v>
      </c>
      <c r="AZ11" s="20">
        <v>3.7280000000000001E-2</v>
      </c>
      <c r="BA11" s="53">
        <f t="shared" si="2"/>
        <v>320.83168000000001</v>
      </c>
      <c r="BB11" s="55">
        <f t="shared" si="4"/>
        <v>585.43168000000003</v>
      </c>
      <c r="BC11" s="55">
        <f t="shared" si="5"/>
        <v>134.64928640000002</v>
      </c>
      <c r="BD11" s="55">
        <f t="shared" si="6"/>
        <v>720.08096640000008</v>
      </c>
    </row>
    <row r="12" spans="1:56" s="56" customFormat="1" ht="13.5" customHeight="1">
      <c r="A12" s="20">
        <f t="shared" ref="A12:A13" si="12">A11+1</f>
        <v>11</v>
      </c>
      <c r="B12" s="43" t="s">
        <v>59</v>
      </c>
      <c r="C12" s="43" t="s">
        <v>60</v>
      </c>
      <c r="D12" s="43" t="s">
        <v>61</v>
      </c>
      <c r="E12" s="43" t="s">
        <v>61</v>
      </c>
      <c r="F12" s="44" t="s">
        <v>62</v>
      </c>
      <c r="G12" s="61">
        <v>10</v>
      </c>
      <c r="H12" s="60"/>
      <c r="I12" s="44">
        <v>9492190518</v>
      </c>
      <c r="J12" s="60" t="s">
        <v>59</v>
      </c>
      <c r="K12" s="43" t="s">
        <v>60</v>
      </c>
      <c r="L12" s="43" t="s">
        <v>61</v>
      </c>
      <c r="M12" s="43" t="s">
        <v>61</v>
      </c>
      <c r="N12" s="59" t="s">
        <v>62</v>
      </c>
      <c r="O12" s="61">
        <v>10</v>
      </c>
      <c r="P12" s="60"/>
      <c r="Q12" s="60" t="s">
        <v>59</v>
      </c>
      <c r="R12" s="43" t="s">
        <v>60</v>
      </c>
      <c r="S12" s="43" t="s">
        <v>61</v>
      </c>
      <c r="T12" s="43" t="s">
        <v>61</v>
      </c>
      <c r="U12" s="59" t="s">
        <v>62</v>
      </c>
      <c r="V12" s="61">
        <v>10</v>
      </c>
      <c r="W12" s="60"/>
      <c r="X12" s="60" t="s">
        <v>65</v>
      </c>
      <c r="Y12" s="60" t="s">
        <v>31</v>
      </c>
      <c r="Z12" s="113" t="s">
        <v>123</v>
      </c>
      <c r="AA12" s="60" t="s">
        <v>59</v>
      </c>
      <c r="AB12" s="43" t="s">
        <v>60</v>
      </c>
      <c r="AC12" s="43" t="s">
        <v>61</v>
      </c>
      <c r="AD12" s="60" t="s">
        <v>61</v>
      </c>
      <c r="AE12" s="60" t="s">
        <v>64</v>
      </c>
      <c r="AF12" s="60">
        <v>20</v>
      </c>
      <c r="AG12" s="60"/>
      <c r="AH12" s="103" t="s">
        <v>96</v>
      </c>
      <c r="AI12" s="64" t="s">
        <v>29</v>
      </c>
      <c r="AJ12" s="61"/>
      <c r="AK12" s="61">
        <v>5970</v>
      </c>
      <c r="AL12" s="61"/>
      <c r="AM12" s="61">
        <v>2321</v>
      </c>
      <c r="AN12" s="61"/>
      <c r="AO12" s="61">
        <v>472</v>
      </c>
      <c r="AP12" s="65">
        <f t="shared" si="0"/>
        <v>8763</v>
      </c>
      <c r="AQ12" s="62" t="s">
        <v>71</v>
      </c>
      <c r="AR12" s="60"/>
      <c r="AS12" s="60"/>
      <c r="AT12" s="58">
        <f t="shared" si="7"/>
        <v>0</v>
      </c>
      <c r="AU12" s="66">
        <f t="shared" si="1"/>
        <v>0</v>
      </c>
      <c r="AV12" s="60">
        <f>AV4</f>
        <v>0</v>
      </c>
      <c r="AW12" s="66">
        <f t="shared" si="8"/>
        <v>0</v>
      </c>
      <c r="AX12" s="20">
        <f>AX4</f>
        <v>22.05</v>
      </c>
      <c r="AY12" s="53">
        <f t="shared" si="10"/>
        <v>264.60000000000002</v>
      </c>
      <c r="AZ12" s="20">
        <v>3.7280000000000001E-2</v>
      </c>
      <c r="BA12" s="53">
        <f t="shared" si="2"/>
        <v>326.68464</v>
      </c>
      <c r="BB12" s="55">
        <f t="shared" si="4"/>
        <v>591.28464000000008</v>
      </c>
      <c r="BC12" s="55">
        <f t="shared" si="5"/>
        <v>135.99546720000004</v>
      </c>
      <c r="BD12" s="55">
        <f t="shared" si="6"/>
        <v>727.28010720000009</v>
      </c>
    </row>
    <row r="13" spans="1:56" s="67" customFormat="1" ht="13.5" customHeight="1">
      <c r="A13" s="20">
        <f t="shared" si="12"/>
        <v>12</v>
      </c>
      <c r="B13" s="43" t="s">
        <v>59</v>
      </c>
      <c r="C13" s="43" t="s">
        <v>60</v>
      </c>
      <c r="D13" s="43" t="s">
        <v>61</v>
      </c>
      <c r="E13" s="43" t="s">
        <v>61</v>
      </c>
      <c r="F13" s="44" t="s">
        <v>62</v>
      </c>
      <c r="G13" s="61">
        <v>10</v>
      </c>
      <c r="H13" s="60"/>
      <c r="I13" s="44">
        <v>9492190518</v>
      </c>
      <c r="J13" s="60" t="s">
        <v>59</v>
      </c>
      <c r="K13" s="43" t="s">
        <v>60</v>
      </c>
      <c r="L13" s="43" t="s">
        <v>61</v>
      </c>
      <c r="M13" s="60" t="s">
        <v>61</v>
      </c>
      <c r="N13" s="63" t="s">
        <v>62</v>
      </c>
      <c r="O13" s="60">
        <v>10</v>
      </c>
      <c r="P13" s="60"/>
      <c r="Q13" s="60" t="s">
        <v>59</v>
      </c>
      <c r="R13" s="43" t="s">
        <v>60</v>
      </c>
      <c r="S13" s="43" t="s">
        <v>61</v>
      </c>
      <c r="T13" s="60" t="s">
        <v>61</v>
      </c>
      <c r="U13" s="63" t="s">
        <v>62</v>
      </c>
      <c r="V13" s="60">
        <v>10</v>
      </c>
      <c r="W13" s="60"/>
      <c r="X13" s="60" t="s">
        <v>65</v>
      </c>
      <c r="Y13" s="60" t="s">
        <v>31</v>
      </c>
      <c r="Z13" s="113" t="s">
        <v>123</v>
      </c>
      <c r="AA13" s="60" t="s">
        <v>83</v>
      </c>
      <c r="AB13" s="43" t="s">
        <v>60</v>
      </c>
      <c r="AC13" s="43" t="s">
        <v>61</v>
      </c>
      <c r="AD13" s="60" t="s">
        <v>84</v>
      </c>
      <c r="AE13" s="63" t="s">
        <v>85</v>
      </c>
      <c r="AF13" s="60">
        <v>41</v>
      </c>
      <c r="AG13" s="60">
        <v>33</v>
      </c>
      <c r="AH13" s="103" t="s">
        <v>97</v>
      </c>
      <c r="AI13" s="64" t="s">
        <v>29</v>
      </c>
      <c r="AJ13" s="61"/>
      <c r="AK13" s="61">
        <v>3253</v>
      </c>
      <c r="AL13" s="61"/>
      <c r="AM13" s="60">
        <v>1010</v>
      </c>
      <c r="AN13" s="61"/>
      <c r="AO13" s="61"/>
      <c r="AP13" s="50">
        <f t="shared" si="0"/>
        <v>4263</v>
      </c>
      <c r="AQ13" s="62" t="s">
        <v>71</v>
      </c>
      <c r="AR13" s="60"/>
      <c r="AS13" s="60"/>
      <c r="AT13" s="58">
        <f t="shared" si="7"/>
        <v>0</v>
      </c>
      <c r="AU13" s="66">
        <f t="shared" si="1"/>
        <v>0</v>
      </c>
      <c r="AV13" s="60">
        <f>AV4</f>
        <v>0</v>
      </c>
      <c r="AW13" s="66">
        <f t="shared" si="8"/>
        <v>0</v>
      </c>
      <c r="AX13" s="20">
        <f>AX4</f>
        <v>22.05</v>
      </c>
      <c r="AY13" s="53">
        <f t="shared" si="10"/>
        <v>264.60000000000002</v>
      </c>
      <c r="AZ13" s="20">
        <v>3.7280000000000001E-2</v>
      </c>
      <c r="BA13" s="53">
        <f t="shared" si="2"/>
        <v>158.92464000000001</v>
      </c>
      <c r="BB13" s="55">
        <f t="shared" si="4"/>
        <v>423.52464000000003</v>
      </c>
      <c r="BC13" s="55">
        <f t="shared" si="5"/>
        <v>97.410667200000006</v>
      </c>
      <c r="BD13" s="55">
        <f t="shared" si="6"/>
        <v>520.93530720000001</v>
      </c>
    </row>
    <row r="14" spans="1:56">
      <c r="AP14" s="68">
        <f>SUM(AP2:AP13)</f>
        <v>397462</v>
      </c>
      <c r="AT14" s="70"/>
      <c r="BD14" s="69">
        <f>SUM(BD2:BD13)</f>
        <v>32959.092336900001</v>
      </c>
    </row>
    <row r="15" spans="1:56">
      <c r="AP15" s="42">
        <f>AP14/1000</f>
        <v>397.46199999999999</v>
      </c>
      <c r="AT15" s="71" t="s">
        <v>51</v>
      </c>
      <c r="AU15" s="72"/>
      <c r="AV15" s="72"/>
      <c r="AW15" s="72"/>
      <c r="AX15" s="72"/>
      <c r="AY15" s="72"/>
      <c r="AZ15" s="72"/>
      <c r="BA15" s="72"/>
    </row>
    <row r="16" spans="1:56">
      <c r="AT16" s="71" t="s">
        <v>54</v>
      </c>
      <c r="AU16" s="72"/>
      <c r="AV16" s="72"/>
      <c r="AW16" s="72"/>
      <c r="AX16" s="72"/>
      <c r="AY16" s="72"/>
      <c r="AZ16" s="72"/>
      <c r="BA16" s="72"/>
    </row>
    <row r="17" spans="46:53">
      <c r="AT17" s="71" t="s">
        <v>55</v>
      </c>
      <c r="AU17" s="72"/>
      <c r="AV17" s="72"/>
      <c r="AW17" s="72"/>
      <c r="AX17" s="72"/>
      <c r="AY17" s="72"/>
      <c r="AZ17" s="72"/>
      <c r="BA17" s="72"/>
    </row>
  </sheetData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63"/>
  <sheetViews>
    <sheetView workbookViewId="0">
      <selection activeCell="D3" sqref="D3"/>
    </sheetView>
  </sheetViews>
  <sheetFormatPr defaultColWidth="9" defaultRowHeight="10.199999999999999"/>
  <cols>
    <col min="1" max="1" width="2.09765625" style="6" customWidth="1"/>
    <col min="2" max="2" width="14.19921875" style="6" customWidth="1"/>
    <col min="3" max="3" width="9.3984375" style="6" customWidth="1"/>
    <col min="4" max="4" width="6.69921875" style="6" customWidth="1"/>
    <col min="5" max="5" width="8.09765625" style="6" customWidth="1"/>
    <col min="6" max="6" width="9.09765625" style="6" customWidth="1"/>
    <col min="7" max="7" width="8.19921875" style="6" customWidth="1"/>
    <col min="8" max="8" width="8.3984375" style="6" customWidth="1"/>
    <col min="9" max="9" width="10.5" style="6" customWidth="1"/>
    <col min="10" max="10" width="9.19921875" style="6" customWidth="1"/>
    <col min="11" max="11" width="10.19921875" style="6" customWidth="1"/>
    <col min="12" max="16384" width="9" style="6"/>
  </cols>
  <sheetData>
    <row r="1" spans="1:13">
      <c r="B1" s="9" t="s">
        <v>53</v>
      </c>
    </row>
    <row r="2" spans="1:13" s="7" customFormat="1" ht="61.2">
      <c r="A2" s="2" t="s">
        <v>30</v>
      </c>
      <c r="B2" s="10" t="s">
        <v>43</v>
      </c>
      <c r="C2" s="10" t="s">
        <v>44</v>
      </c>
      <c r="D2" s="14" t="s">
        <v>22</v>
      </c>
      <c r="E2" s="5" t="s">
        <v>36</v>
      </c>
      <c r="F2" s="15" t="s">
        <v>56</v>
      </c>
      <c r="G2" s="5" t="s">
        <v>40</v>
      </c>
      <c r="H2" s="15" t="s">
        <v>37</v>
      </c>
      <c r="I2" s="3" t="s">
        <v>38</v>
      </c>
      <c r="J2" s="3" t="s">
        <v>42</v>
      </c>
      <c r="K2" s="5" t="s">
        <v>33</v>
      </c>
    </row>
    <row r="3" spans="1:13" ht="20.399999999999999">
      <c r="A3" s="1">
        <f>'Wykaz ppg'!A2</f>
        <v>1</v>
      </c>
      <c r="B3" s="4" t="str">
        <f>'Wykaz ppg'!AA2</f>
        <v>Szkoła Podstawowa w Olsztynie</v>
      </c>
      <c r="C3" s="77" t="str">
        <f>'Wykaz ppg'!AH2</f>
        <v>8018590365500000026593</v>
      </c>
      <c r="D3" s="104">
        <f>'Wykaz ppg'!AP2</f>
        <v>97009</v>
      </c>
      <c r="E3" s="77">
        <f>'Wykaz ppg'!AT2</f>
        <v>0</v>
      </c>
      <c r="F3" s="105">
        <f>'Wykaz ppg'!AU2</f>
        <v>0</v>
      </c>
      <c r="G3" s="77">
        <f>'Wykaz ppg'!AV2</f>
        <v>0</v>
      </c>
      <c r="H3" s="105">
        <f>'Wykaz ppg'!AW2</f>
        <v>0</v>
      </c>
      <c r="I3" s="105">
        <f>'Wykaz ppg'!AY2</f>
        <v>3853.3017600000003</v>
      </c>
      <c r="J3" s="105">
        <f>'Wykaz ppg'!BA2</f>
        <v>1607.4391300000002</v>
      </c>
      <c r="K3" s="11">
        <f>SUM(F3:J3)</f>
        <v>5460.7408900000009</v>
      </c>
      <c r="M3" s="18"/>
    </row>
    <row r="4" spans="1:13" ht="20.399999999999999">
      <c r="A4" s="1">
        <f>'Wykaz ppg'!A3</f>
        <v>2</v>
      </c>
      <c r="B4" s="4" t="str">
        <f>'Wykaz ppg'!AA3</f>
        <v>Szkoła Podstawowa w Olsztynie</v>
      </c>
      <c r="C4" s="77" t="str">
        <f>'Wykaz ppg'!AH3</f>
        <v>8018590365500008362372</v>
      </c>
      <c r="D4" s="104">
        <f>'Wykaz ppg'!AP3</f>
        <v>63571</v>
      </c>
      <c r="E4" s="77">
        <f>'Wykaz ppg'!AT3</f>
        <v>0</v>
      </c>
      <c r="F4" s="105">
        <f>'Wykaz ppg'!AU3</f>
        <v>0</v>
      </c>
      <c r="G4" s="77">
        <f>'Wykaz ppg'!AV3</f>
        <v>0</v>
      </c>
      <c r="H4" s="105">
        <f>'Wykaz ppg'!AW3</f>
        <v>0</v>
      </c>
      <c r="I4" s="105">
        <f>'Wykaz ppg'!AY3</f>
        <v>1866.12</v>
      </c>
      <c r="J4" s="105">
        <f>'Wykaz ppg'!BA3</f>
        <v>2058.4289800000001</v>
      </c>
      <c r="K4" s="11">
        <f t="shared" ref="K4:K14" si="0">SUM(F4:J4)</f>
        <v>3924.54898</v>
      </c>
      <c r="M4" s="18"/>
    </row>
    <row r="5" spans="1:13" ht="14.25" customHeight="1">
      <c r="A5" s="1">
        <f>'Wykaz ppg'!A4</f>
        <v>3</v>
      </c>
      <c r="B5" s="4" t="str">
        <f>'Wykaz ppg'!AA4</f>
        <v>Gmina Olsztyn</v>
      </c>
      <c r="C5" s="77" t="str">
        <f>'Wykaz ppg'!AH4</f>
        <v>8018590365500007610689</v>
      </c>
      <c r="D5" s="104">
        <f>'Wykaz ppg'!AP4</f>
        <v>33759</v>
      </c>
      <c r="E5" s="77">
        <f>'Wykaz ppg'!AT4</f>
        <v>0</v>
      </c>
      <c r="F5" s="105">
        <f>'Wykaz ppg'!AU4</f>
        <v>0</v>
      </c>
      <c r="G5" s="77">
        <f>'Wykaz ppg'!AV4</f>
        <v>0</v>
      </c>
      <c r="H5" s="105">
        <f>'Wykaz ppg'!AW4</f>
        <v>0</v>
      </c>
      <c r="I5" s="105">
        <f>'Wykaz ppg'!AY4</f>
        <v>264.60000000000002</v>
      </c>
      <c r="J5" s="105">
        <f>'Wykaz ppg'!BA4</f>
        <v>1258.5355200000001</v>
      </c>
      <c r="K5" s="11">
        <f t="shared" si="0"/>
        <v>1523.1355200000003</v>
      </c>
      <c r="M5" s="18"/>
    </row>
    <row r="6" spans="1:13" ht="16.5" customHeight="1">
      <c r="A6" s="1">
        <f>'Wykaz ppg'!A5</f>
        <v>4</v>
      </c>
      <c r="B6" s="4" t="str">
        <f>'Wykaz ppg'!AA5</f>
        <v>Gmina Olsztyn</v>
      </c>
      <c r="C6" s="77" t="str">
        <f>'Wykaz ppg'!AH5</f>
        <v>8018590365500018509712</v>
      </c>
      <c r="D6" s="104">
        <f>'Wykaz ppg'!AP5</f>
        <v>6509</v>
      </c>
      <c r="E6" s="77">
        <f>'Wykaz ppg'!AT5</f>
        <v>0</v>
      </c>
      <c r="F6" s="105">
        <f>'Wykaz ppg'!AU5</f>
        <v>0</v>
      </c>
      <c r="G6" s="77">
        <f>'Wykaz ppg'!AV5</f>
        <v>0</v>
      </c>
      <c r="H6" s="105">
        <f>'Wykaz ppg'!AW5</f>
        <v>0</v>
      </c>
      <c r="I6" s="105">
        <f>'Wykaz ppg'!AY5</f>
        <v>264.60000000000002</v>
      </c>
      <c r="J6" s="105">
        <f>'Wykaz ppg'!BA5</f>
        <v>242.65552</v>
      </c>
      <c r="K6" s="11">
        <f t="shared" si="0"/>
        <v>507.25552000000005</v>
      </c>
      <c r="M6" s="18"/>
    </row>
    <row r="7" spans="1:13" ht="23.25" customHeight="1">
      <c r="A7" s="1">
        <f>'Wykaz ppg'!A6</f>
        <v>5</v>
      </c>
      <c r="B7" s="4" t="str">
        <f>'Wykaz ppg'!AA6</f>
        <v>Gmina Olsztyn</v>
      </c>
      <c r="C7" s="77" t="str">
        <f>'Wykaz ppg'!AH6</f>
        <v>8018590365500007188720</v>
      </c>
      <c r="D7" s="104">
        <f>'Wykaz ppg'!AP6</f>
        <v>53247</v>
      </c>
      <c r="E7" s="77">
        <f>'Wykaz ppg'!AT6</f>
        <v>0</v>
      </c>
      <c r="F7" s="105">
        <f>'Wykaz ppg'!AU6</f>
        <v>0</v>
      </c>
      <c r="G7" s="77">
        <f>'Wykaz ppg'!AV6</f>
        <v>0</v>
      </c>
      <c r="H7" s="105">
        <f>'Wykaz ppg'!AW6</f>
        <v>0</v>
      </c>
      <c r="I7" s="105">
        <f>'Wykaz ppg'!AY6</f>
        <v>1866.12</v>
      </c>
      <c r="J7" s="105">
        <f>'Wykaz ppg'!BA6</f>
        <v>1985.0481600000001</v>
      </c>
      <c r="K7" s="11">
        <f t="shared" si="0"/>
        <v>3851.1681600000002</v>
      </c>
      <c r="M7" s="18"/>
    </row>
    <row r="8" spans="1:13" ht="20.399999999999999">
      <c r="A8" s="1">
        <f>'Wykaz ppg'!A7</f>
        <v>6</v>
      </c>
      <c r="B8" s="4" t="str">
        <f>'Wykaz ppg'!AA7</f>
        <v>Gminne Przedszkole w Olsztynie</v>
      </c>
      <c r="C8" s="77" t="str">
        <f>'Wykaz ppg'!AH7</f>
        <v>8018590365500007099903</v>
      </c>
      <c r="D8" s="104">
        <f>'Wykaz ppg'!AP7</f>
        <v>15167</v>
      </c>
      <c r="E8" s="77">
        <f>'Wykaz ppg'!AT7</f>
        <v>0</v>
      </c>
      <c r="F8" s="105">
        <f>'Wykaz ppg'!AU7</f>
        <v>0</v>
      </c>
      <c r="G8" s="77">
        <f>'Wykaz ppg'!AV7</f>
        <v>0</v>
      </c>
      <c r="H8" s="105">
        <f>'Wykaz ppg'!AW7</f>
        <v>0</v>
      </c>
      <c r="I8" s="105">
        <f>'Wykaz ppg'!AY7</f>
        <v>1866.12</v>
      </c>
      <c r="J8" s="105">
        <f>'Wykaz ppg'!BA7</f>
        <v>491.10746</v>
      </c>
      <c r="K8" s="11">
        <f t="shared" si="0"/>
        <v>2357.2274600000001</v>
      </c>
      <c r="M8" s="18"/>
    </row>
    <row r="9" spans="1:13" ht="20.399999999999999">
      <c r="A9" s="1">
        <f>'Wykaz ppg'!A8</f>
        <v>7</v>
      </c>
      <c r="B9" s="4" t="str">
        <f>'Wykaz ppg'!AA8</f>
        <v>Szkoła Podstawowa w Kusiętach</v>
      </c>
      <c r="C9" s="77" t="str">
        <f>'Wykaz ppg'!AH8</f>
        <v>8018590365500007903392</v>
      </c>
      <c r="D9" s="104">
        <f>'Wykaz ppg'!AP8</f>
        <v>34612</v>
      </c>
      <c r="E9" s="77">
        <f>'Wykaz ppg'!AT8</f>
        <v>0</v>
      </c>
      <c r="F9" s="105">
        <f>'Wykaz ppg'!AU8</f>
        <v>0</v>
      </c>
      <c r="G9" s="77">
        <f>'Wykaz ppg'!AV8</f>
        <v>0</v>
      </c>
      <c r="H9" s="105">
        <f>'Wykaz ppg'!AW8</f>
        <v>0</v>
      </c>
      <c r="I9" s="105">
        <f>'Wykaz ppg'!AY8</f>
        <v>1866.12</v>
      </c>
      <c r="J9" s="105">
        <f>'Wykaz ppg'!BA8</f>
        <v>1120.7365600000001</v>
      </c>
      <c r="K9" s="11">
        <f t="shared" si="0"/>
        <v>2986.8565600000002</v>
      </c>
      <c r="M9" s="18"/>
    </row>
    <row r="10" spans="1:13" ht="22.5" customHeight="1">
      <c r="A10" s="1">
        <f>'Wykaz ppg'!A9</f>
        <v>8</v>
      </c>
      <c r="B10" s="4" t="str">
        <f>'Wykaz ppg'!AA9</f>
        <v>Gmina Olsztyn</v>
      </c>
      <c r="C10" s="77" t="str">
        <f>'Wykaz ppg'!AH9</f>
        <v>8018590365500019631603</v>
      </c>
      <c r="D10" s="104">
        <f>'Wykaz ppg'!AP9</f>
        <v>25343</v>
      </c>
      <c r="E10" s="77">
        <f>'Wykaz ppg'!AT9</f>
        <v>0</v>
      </c>
      <c r="F10" s="105">
        <f>'Wykaz ppg'!AU9</f>
        <v>0</v>
      </c>
      <c r="G10" s="77">
        <f>'Wykaz ppg'!AV9</f>
        <v>0</v>
      </c>
      <c r="H10" s="105">
        <f>'Wykaz ppg'!AW9</f>
        <v>0</v>
      </c>
      <c r="I10" s="105">
        <f>'Wykaz ppg'!AY9</f>
        <v>264.60000000000002</v>
      </c>
      <c r="J10" s="105">
        <f>'Wykaz ppg'!BA9</f>
        <v>944.78704000000005</v>
      </c>
      <c r="K10" s="11">
        <f t="shared" si="0"/>
        <v>1209.3870400000001</v>
      </c>
      <c r="M10" s="18"/>
    </row>
    <row r="11" spans="1:13" ht="22.5" customHeight="1">
      <c r="A11" s="1">
        <f>'Wykaz ppg'!A10</f>
        <v>9</v>
      </c>
      <c r="B11" s="4" t="str">
        <f>'Wykaz ppg'!AA10</f>
        <v>Gminny Ośrodek Sportu i Rekreacji w Olsztynie</v>
      </c>
      <c r="C11" s="77" t="str">
        <f>'Wykaz ppg'!AH10</f>
        <v>8018590365500007493374</v>
      </c>
      <c r="D11" s="104">
        <f>'Wykaz ppg'!AP10</f>
        <v>46613</v>
      </c>
      <c r="E11" s="77">
        <f>'Wykaz ppg'!AT10</f>
        <v>0</v>
      </c>
      <c r="F11" s="105">
        <f>'Wykaz ppg'!AU10</f>
        <v>0</v>
      </c>
      <c r="G11" s="77">
        <f>'Wykaz ppg'!AV10</f>
        <v>0</v>
      </c>
      <c r="H11" s="105">
        <f>'Wykaz ppg'!AW10</f>
        <v>0</v>
      </c>
      <c r="I11" s="105">
        <f>'Wykaz ppg'!AY10</f>
        <v>1866.12</v>
      </c>
      <c r="J11" s="105">
        <f>'Wykaz ppg'!BA10</f>
        <v>1509.3289399999999</v>
      </c>
      <c r="K11" s="11">
        <f t="shared" si="0"/>
        <v>3375.4489399999998</v>
      </c>
      <c r="M11" s="18"/>
    </row>
    <row r="12" spans="1:13" ht="30.6">
      <c r="A12" s="1">
        <f>'Wykaz ppg'!A11</f>
        <v>10</v>
      </c>
      <c r="B12" s="4" t="str">
        <f>'Wykaz ppg'!AA11</f>
        <v>Gminny Ośrodek Pomocy Społecznej w Olsztynie</v>
      </c>
      <c r="C12" s="77" t="str">
        <f>'Wykaz ppg'!AH11</f>
        <v>8018590365500007859804</v>
      </c>
      <c r="D12" s="104">
        <f>'Wykaz ppg'!AP11</f>
        <v>8606</v>
      </c>
      <c r="E12" s="77">
        <f>'Wykaz ppg'!AT11</f>
        <v>0</v>
      </c>
      <c r="F12" s="105">
        <f>'Wykaz ppg'!AU11</f>
        <v>0</v>
      </c>
      <c r="G12" s="77">
        <f>'Wykaz ppg'!AV11</f>
        <v>0</v>
      </c>
      <c r="H12" s="105">
        <f>'Wykaz ppg'!AW11</f>
        <v>0</v>
      </c>
      <c r="I12" s="105">
        <f>'Wykaz ppg'!AY11</f>
        <v>264.60000000000002</v>
      </c>
      <c r="J12" s="105">
        <f>'Wykaz ppg'!BA11</f>
        <v>320.83168000000001</v>
      </c>
      <c r="K12" s="11">
        <f t="shared" si="0"/>
        <v>585.43168000000003</v>
      </c>
      <c r="M12" s="18"/>
    </row>
    <row r="13" spans="1:13" ht="22.5" customHeight="1">
      <c r="A13" s="1">
        <f>'Wykaz ppg'!A12</f>
        <v>11</v>
      </c>
      <c r="B13" s="4" t="str">
        <f>'Wykaz ppg'!AA12</f>
        <v>Gmina Olsztyn</v>
      </c>
      <c r="C13" s="77" t="str">
        <f>'Wykaz ppg'!AH12</f>
        <v>8018590365500007670461</v>
      </c>
      <c r="D13" s="104">
        <f>'Wykaz ppg'!AP12</f>
        <v>8763</v>
      </c>
      <c r="E13" s="77">
        <f>'Wykaz ppg'!AT12</f>
        <v>0</v>
      </c>
      <c r="F13" s="105">
        <f>'Wykaz ppg'!AU12</f>
        <v>0</v>
      </c>
      <c r="G13" s="77">
        <f>'Wykaz ppg'!AV12</f>
        <v>0</v>
      </c>
      <c r="H13" s="105">
        <f>'Wykaz ppg'!AW12</f>
        <v>0</v>
      </c>
      <c r="I13" s="105">
        <f>'Wykaz ppg'!AY12</f>
        <v>264.60000000000002</v>
      </c>
      <c r="J13" s="105">
        <f>'Wykaz ppg'!BA12</f>
        <v>326.68464</v>
      </c>
      <c r="K13" s="11">
        <f t="shared" si="0"/>
        <v>591.28464000000008</v>
      </c>
      <c r="M13" s="18"/>
    </row>
    <row r="14" spans="1:13" ht="22.5" customHeight="1">
      <c r="A14" s="1">
        <f>'Wykaz ppg'!A13</f>
        <v>12</v>
      </c>
      <c r="B14" s="4" t="str">
        <f>'Wykaz ppg'!AA13</f>
        <v>Skrajnica Szczytowa dz. 211 (Dom Ludowy)</v>
      </c>
      <c r="C14" s="77" t="str">
        <f>'Wykaz ppg'!AH13</f>
        <v>8018590365500019561276</v>
      </c>
      <c r="D14" s="104">
        <f>'Wykaz ppg'!AP13</f>
        <v>4263</v>
      </c>
      <c r="E14" s="77">
        <f>'Wykaz ppg'!AT13</f>
        <v>0</v>
      </c>
      <c r="F14" s="105">
        <f>'Wykaz ppg'!AU13</f>
        <v>0</v>
      </c>
      <c r="G14" s="77">
        <f>'Wykaz ppg'!AV13</f>
        <v>0</v>
      </c>
      <c r="H14" s="105">
        <f>'Wykaz ppg'!AW13</f>
        <v>0</v>
      </c>
      <c r="I14" s="105">
        <f>'Wykaz ppg'!AY13</f>
        <v>264.60000000000002</v>
      </c>
      <c r="J14" s="105">
        <f>'Wykaz ppg'!BA13</f>
        <v>158.92464000000001</v>
      </c>
      <c r="K14" s="11">
        <f t="shared" si="0"/>
        <v>423.52464000000003</v>
      </c>
      <c r="M14" s="18"/>
    </row>
    <row r="15" spans="1:13">
      <c r="B15" s="116" t="s">
        <v>45</v>
      </c>
      <c r="C15" s="117"/>
      <c r="D15" s="117"/>
      <c r="E15" s="117"/>
      <c r="F15" s="117"/>
      <c r="G15" s="117"/>
      <c r="H15" s="117"/>
      <c r="I15" s="117"/>
      <c r="J15" s="118"/>
      <c r="K15" s="8">
        <f>SUM(K3:K14)</f>
        <v>26796.010030000001</v>
      </c>
      <c r="M15" s="18"/>
    </row>
    <row r="16" spans="1:13">
      <c r="B16" s="119" t="s">
        <v>35</v>
      </c>
      <c r="C16" s="119"/>
      <c r="D16" s="119"/>
      <c r="E16" s="119"/>
      <c r="F16" s="119"/>
      <c r="G16" s="119"/>
      <c r="H16" s="119"/>
      <c r="I16" s="119"/>
      <c r="J16" s="119"/>
      <c r="K16" s="8">
        <f>K15*0.23</f>
        <v>6163.0823069000007</v>
      </c>
    </row>
    <row r="17" spans="2:11">
      <c r="B17" s="119" t="s">
        <v>46</v>
      </c>
      <c r="C17" s="119"/>
      <c r="D17" s="119"/>
      <c r="E17" s="119"/>
      <c r="F17" s="119"/>
      <c r="G17" s="119"/>
      <c r="H17" s="119"/>
      <c r="I17" s="119"/>
      <c r="J17" s="119"/>
      <c r="K17" s="8">
        <f>K15+K16</f>
        <v>32959.092336900001</v>
      </c>
    </row>
    <row r="21" spans="2:11">
      <c r="H21" s="12"/>
      <c r="J21" s="12"/>
      <c r="K21" s="12"/>
    </row>
    <row r="22" spans="2:11">
      <c r="H22" s="16" t="s">
        <v>47</v>
      </c>
      <c r="J22" s="16" t="s">
        <v>48</v>
      </c>
    </row>
    <row r="23" spans="2:11" ht="14.25" customHeight="1">
      <c r="J23" s="17" t="s">
        <v>49</v>
      </c>
    </row>
    <row r="25" spans="2:11">
      <c r="B25" s="13" t="s">
        <v>50</v>
      </c>
    </row>
    <row r="26" spans="2:11">
      <c r="B26" s="13" t="s">
        <v>52</v>
      </c>
    </row>
    <row r="31" spans="2:11" ht="14.25" customHeight="1"/>
    <row r="39" ht="14.25" customHeight="1"/>
    <row r="47" ht="14.25" customHeight="1"/>
    <row r="55" ht="14.25" customHeight="1"/>
    <row r="63" ht="14.25" customHeight="1"/>
  </sheetData>
  <mergeCells count="3">
    <mergeCell ref="B15:J15"/>
    <mergeCell ref="B16:J16"/>
    <mergeCell ref="B17:J17"/>
  </mergeCells>
  <pageMargins left="0.25" right="0.25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"/>
  <sheetViews>
    <sheetView tabSelected="1" workbookViewId="0">
      <selection activeCell="J12" sqref="J12"/>
    </sheetView>
  </sheetViews>
  <sheetFormatPr defaultColWidth="9" defaultRowHeight="10.199999999999999"/>
  <cols>
    <col min="1" max="1" width="2.69921875" style="6" customWidth="1"/>
    <col min="2" max="2" width="21.3984375" style="6" customWidth="1"/>
    <col min="3" max="3" width="20" style="6" customWidth="1"/>
    <col min="4" max="4" width="14.69921875" style="6" customWidth="1"/>
    <col min="5" max="6" width="9" style="6"/>
    <col min="7" max="7" width="8.8984375" style="6" customWidth="1"/>
    <col min="8" max="16384" width="9" style="6"/>
  </cols>
  <sheetData>
    <row r="1" spans="1:11" ht="71.400000000000006">
      <c r="A1" s="1" t="s">
        <v>30</v>
      </c>
      <c r="B1" s="74" t="s">
        <v>98</v>
      </c>
      <c r="C1" s="75" t="s">
        <v>99</v>
      </c>
      <c r="D1" s="75" t="s">
        <v>100</v>
      </c>
      <c r="E1" s="76" t="s">
        <v>101</v>
      </c>
      <c r="F1" s="76" t="s">
        <v>102</v>
      </c>
      <c r="G1" s="76" t="s">
        <v>103</v>
      </c>
      <c r="H1" s="76" t="s">
        <v>104</v>
      </c>
    </row>
    <row r="2" spans="1:11" ht="13.8">
      <c r="A2" s="77">
        <v>1</v>
      </c>
      <c r="B2" s="103" t="s">
        <v>86</v>
      </c>
      <c r="C2" s="78"/>
      <c r="D2" s="78" t="s">
        <v>123</v>
      </c>
      <c r="E2" s="79"/>
      <c r="F2" s="51" t="s">
        <v>68</v>
      </c>
      <c r="G2" s="80">
        <f>'Wykaz ppg'!AP3</f>
        <v>63571</v>
      </c>
      <c r="H2" s="77"/>
      <c r="I2" s="81"/>
      <c r="J2" s="81"/>
      <c r="K2" s="81"/>
    </row>
    <row r="3" spans="1:11" ht="13.8">
      <c r="A3" s="77">
        <f>A2+1</f>
        <v>2</v>
      </c>
      <c r="B3" s="103" t="s">
        <v>88</v>
      </c>
      <c r="C3" s="78"/>
      <c r="D3" s="78" t="s">
        <v>123</v>
      </c>
      <c r="E3" s="79"/>
      <c r="F3" s="111" t="s">
        <v>71</v>
      </c>
      <c r="G3" s="80">
        <f>'Wykaz ppg'!AP4</f>
        <v>33759</v>
      </c>
      <c r="H3" s="77"/>
      <c r="I3" s="81"/>
      <c r="J3" s="81"/>
      <c r="K3" s="81"/>
    </row>
    <row r="4" spans="1:11" ht="13.8">
      <c r="A4" s="77">
        <f t="shared" ref="A4:A6" si="0">A3+1</f>
        <v>3</v>
      </c>
      <c r="B4" s="103" t="s">
        <v>89</v>
      </c>
      <c r="C4" s="78"/>
      <c r="D4" s="78" t="s">
        <v>123</v>
      </c>
      <c r="E4" s="79"/>
      <c r="F4" s="111" t="s">
        <v>71</v>
      </c>
      <c r="G4" s="80">
        <f>'Wykaz ppg'!AP5</f>
        <v>6509</v>
      </c>
      <c r="H4" s="77"/>
      <c r="I4" s="81"/>
      <c r="J4" s="81"/>
      <c r="K4" s="81"/>
    </row>
    <row r="5" spans="1:11" ht="13.8">
      <c r="A5" s="77">
        <f t="shared" si="0"/>
        <v>4</v>
      </c>
      <c r="B5" s="103" t="s">
        <v>90</v>
      </c>
      <c r="C5" s="78"/>
      <c r="D5" s="78" t="s">
        <v>123</v>
      </c>
      <c r="E5" s="79"/>
      <c r="F5" s="51" t="s">
        <v>68</v>
      </c>
      <c r="G5" s="80">
        <f>'Wykaz ppg'!AP6</f>
        <v>53247</v>
      </c>
      <c r="H5" s="77"/>
      <c r="I5" s="81"/>
      <c r="J5" s="81"/>
      <c r="K5" s="81"/>
    </row>
    <row r="6" spans="1:11" ht="13.8">
      <c r="A6" s="77">
        <f t="shared" si="0"/>
        <v>5</v>
      </c>
      <c r="B6" s="103" t="s">
        <v>91</v>
      </c>
      <c r="C6" s="78"/>
      <c r="D6" s="78" t="s">
        <v>123</v>
      </c>
      <c r="E6" s="79"/>
      <c r="F6" s="51" t="s">
        <v>68</v>
      </c>
      <c r="G6" s="80">
        <f>'Wykaz ppg'!AP7</f>
        <v>15167</v>
      </c>
      <c r="H6" s="77"/>
      <c r="I6" s="81"/>
      <c r="J6" s="81"/>
      <c r="K6" s="81"/>
    </row>
    <row r="7" spans="1:11" ht="13.8">
      <c r="A7" s="77">
        <v>6</v>
      </c>
      <c r="B7" s="103" t="s">
        <v>92</v>
      </c>
      <c r="C7" s="77"/>
      <c r="D7" s="78" t="s">
        <v>123</v>
      </c>
      <c r="E7" s="77"/>
      <c r="F7" s="51" t="s">
        <v>68</v>
      </c>
      <c r="G7" s="80">
        <f>'Wykaz ppg'!AP8</f>
        <v>34612</v>
      </c>
      <c r="H7" s="77"/>
      <c r="I7" s="81"/>
      <c r="J7" s="81"/>
      <c r="K7" s="81"/>
    </row>
    <row r="8" spans="1:11" ht="13.8">
      <c r="A8" s="77">
        <v>7</v>
      </c>
      <c r="B8" s="103" t="s">
        <v>93</v>
      </c>
      <c r="C8" s="77"/>
      <c r="D8" s="78" t="s">
        <v>123</v>
      </c>
      <c r="E8" s="77"/>
      <c r="F8" s="111" t="s">
        <v>71</v>
      </c>
      <c r="G8" s="80">
        <f>'Wykaz ppg'!AP9</f>
        <v>25343</v>
      </c>
      <c r="H8" s="77"/>
      <c r="I8" s="81"/>
      <c r="J8" s="81"/>
      <c r="K8" s="81"/>
    </row>
    <row r="9" spans="1:11" ht="13.8">
      <c r="A9" s="77">
        <v>8</v>
      </c>
      <c r="B9" s="103" t="s">
        <v>94</v>
      </c>
      <c r="C9" s="77"/>
      <c r="D9" s="78" t="s">
        <v>123</v>
      </c>
      <c r="E9" s="77"/>
      <c r="F9" s="51" t="s">
        <v>68</v>
      </c>
      <c r="G9" s="80">
        <f>'Wykaz ppg'!AP10</f>
        <v>46613</v>
      </c>
      <c r="H9" s="77"/>
      <c r="I9" s="81"/>
      <c r="J9" s="81"/>
      <c r="K9" s="81"/>
    </row>
    <row r="10" spans="1:11" ht="13.8">
      <c r="A10" s="77">
        <v>9</v>
      </c>
      <c r="B10" s="103" t="s">
        <v>95</v>
      </c>
      <c r="C10" s="77"/>
      <c r="D10" s="78" t="s">
        <v>123</v>
      </c>
      <c r="E10" s="77"/>
      <c r="F10" s="111" t="s">
        <v>71</v>
      </c>
      <c r="G10" s="80">
        <f>'Wykaz ppg'!AP11</f>
        <v>8606</v>
      </c>
      <c r="H10" s="77"/>
      <c r="I10" s="81"/>
      <c r="J10" s="81"/>
      <c r="K10" s="81"/>
    </row>
    <row r="11" spans="1:11" ht="13.8">
      <c r="A11" s="77">
        <v>10</v>
      </c>
      <c r="B11" s="103" t="s">
        <v>96</v>
      </c>
      <c r="C11" s="77"/>
      <c r="D11" s="78" t="s">
        <v>123</v>
      </c>
      <c r="E11" s="77"/>
      <c r="F11" s="111" t="s">
        <v>71</v>
      </c>
      <c r="G11" s="80">
        <f>'Wykaz ppg'!AP12</f>
        <v>8763</v>
      </c>
      <c r="H11" s="77"/>
      <c r="I11" s="81"/>
      <c r="J11" s="81"/>
      <c r="K11" s="81"/>
    </row>
    <row r="12" spans="1:11" ht="13.8">
      <c r="A12" s="77">
        <v>11</v>
      </c>
      <c r="B12" s="103" t="s">
        <v>97</v>
      </c>
      <c r="C12" s="77"/>
      <c r="D12" s="78" t="s">
        <v>123</v>
      </c>
      <c r="E12" s="77"/>
      <c r="F12" s="111" t="s">
        <v>71</v>
      </c>
      <c r="G12" s="80">
        <f>'Wykaz ppg'!AP13</f>
        <v>4263</v>
      </c>
      <c r="H12" s="77"/>
      <c r="I12" s="81"/>
      <c r="J12" s="81"/>
      <c r="K12" s="81"/>
    </row>
    <row r="13" spans="1:11">
      <c r="A13" s="106"/>
      <c r="B13" s="107"/>
      <c r="C13" s="106"/>
      <c r="D13" s="108"/>
      <c r="E13" s="106"/>
      <c r="F13" s="109"/>
      <c r="G13" s="110">
        <f>SUM(G2:G12)</f>
        <v>300453</v>
      </c>
      <c r="H13" s="106"/>
      <c r="I13" s="81"/>
      <c r="J13" s="81"/>
      <c r="K13" s="81"/>
    </row>
    <row r="14" spans="1:1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71.400000000000006">
      <c r="B15" s="82" t="s">
        <v>105</v>
      </c>
      <c r="C15" s="82" t="s">
        <v>106</v>
      </c>
      <c r="D15" s="82" t="s">
        <v>107</v>
      </c>
      <c r="E15" s="82" t="s">
        <v>108</v>
      </c>
      <c r="G15" s="4" t="str">
        <f>C15</f>
        <v>Nr ID / rejestratora / przelicznika / gazomierza / identyfikacyjny Obiektu[1]</v>
      </c>
      <c r="H15" s="4" t="str">
        <f>D15</f>
        <v>Moc Umowna [kWh/h]</v>
      </c>
      <c r="I15" s="4" t="str">
        <f>E15</f>
        <v>Zamówienie ilości Paliwa gazowego w okresie obowiązywania Umowy [kWh]</v>
      </c>
    </row>
    <row r="16" spans="1:11" ht="13.8">
      <c r="B16" s="83">
        <v>1</v>
      </c>
      <c r="C16" s="73" t="s">
        <v>87</v>
      </c>
      <c r="D16" s="84">
        <f>'Wykaz ppg'!AR2</f>
        <v>154</v>
      </c>
      <c r="E16" s="85">
        <f>'Wykaz ppg'!AP2</f>
        <v>97009</v>
      </c>
      <c r="G16" s="4"/>
      <c r="H16" s="4"/>
      <c r="I16" s="4"/>
    </row>
    <row r="17" spans="2:17">
      <c r="B17" s="120" t="s">
        <v>109</v>
      </c>
      <c r="C17" s="121"/>
      <c r="D17" s="122"/>
      <c r="E17" s="86">
        <f>SUM(E16:E16)</f>
        <v>97009</v>
      </c>
      <c r="G17" s="1">
        <f>C17</f>
        <v>0</v>
      </c>
      <c r="H17" s="1"/>
      <c r="I17" s="1">
        <f>E17</f>
        <v>97009</v>
      </c>
    </row>
    <row r="20" spans="2:17" ht="40.799999999999997">
      <c r="B20" s="87" t="s">
        <v>28</v>
      </c>
      <c r="C20" s="88" t="s">
        <v>10</v>
      </c>
      <c r="D20" s="88" t="s">
        <v>11</v>
      </c>
      <c r="E20" s="88" t="s">
        <v>21</v>
      </c>
      <c r="F20" s="88" t="s">
        <v>12</v>
      </c>
      <c r="G20" s="88" t="s">
        <v>13</v>
      </c>
      <c r="H20" s="88" t="s">
        <v>14</v>
      </c>
      <c r="I20" s="88" t="s">
        <v>15</v>
      </c>
      <c r="J20" s="88" t="s">
        <v>16</v>
      </c>
      <c r="K20" s="88" t="s">
        <v>17</v>
      </c>
      <c r="L20" s="88" t="s">
        <v>18</v>
      </c>
      <c r="M20" s="88" t="s">
        <v>19</v>
      </c>
      <c r="N20" s="88" t="s">
        <v>20</v>
      </c>
      <c r="O20" s="89" t="s">
        <v>8</v>
      </c>
      <c r="P20" s="90" t="s">
        <v>9</v>
      </c>
    </row>
    <row r="21" spans="2:17" ht="12">
      <c r="B21" s="91" t="str">
        <f>C16</f>
        <v>8018590365500000026593</v>
      </c>
      <c r="C21" s="46">
        <v>25717</v>
      </c>
      <c r="D21" s="46">
        <v>44147</v>
      </c>
      <c r="E21" s="46">
        <v>32768</v>
      </c>
      <c r="F21" s="46">
        <v>12886</v>
      </c>
      <c r="G21" s="46">
        <v>337</v>
      </c>
      <c r="H21" s="49">
        <v>3627</v>
      </c>
      <c r="I21" s="49">
        <v>3244</v>
      </c>
      <c r="J21" s="49">
        <v>11</v>
      </c>
      <c r="K21" s="46">
        <v>1229</v>
      </c>
      <c r="L21" s="46">
        <v>16161</v>
      </c>
      <c r="M21" s="46">
        <v>2968</v>
      </c>
      <c r="N21" s="46">
        <v>30468</v>
      </c>
      <c r="O21" s="51" t="s">
        <v>66</v>
      </c>
      <c r="P21" s="20">
        <v>154</v>
      </c>
      <c r="Q21" s="20">
        <v>154</v>
      </c>
    </row>
    <row r="22" spans="2:17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  <c r="P22" s="94"/>
    </row>
    <row r="24" spans="2:17" ht="40.799999999999997">
      <c r="B24" s="87" t="s">
        <v>28</v>
      </c>
      <c r="C24" s="88" t="s">
        <v>15</v>
      </c>
      <c r="D24" s="88" t="s">
        <v>16</v>
      </c>
      <c r="E24" s="88" t="s">
        <v>17</v>
      </c>
      <c r="F24" s="88" t="s">
        <v>18</v>
      </c>
      <c r="G24" s="88" t="s">
        <v>19</v>
      </c>
      <c r="H24" s="88" t="s">
        <v>20</v>
      </c>
      <c r="I24" s="89" t="s">
        <v>8</v>
      </c>
      <c r="J24" s="90" t="s">
        <v>9</v>
      </c>
    </row>
    <row r="25" spans="2:17" ht="12">
      <c r="B25" s="91" t="str">
        <f>B21</f>
        <v>8018590365500000026593</v>
      </c>
      <c r="C25" s="49">
        <v>3244</v>
      </c>
      <c r="D25" s="49">
        <v>11</v>
      </c>
      <c r="E25" s="46">
        <v>1229</v>
      </c>
      <c r="F25" s="46">
        <v>16161</v>
      </c>
      <c r="G25" s="46">
        <v>2968</v>
      </c>
      <c r="H25" s="46">
        <v>30468</v>
      </c>
      <c r="I25" s="51" t="s">
        <v>66</v>
      </c>
      <c r="J25" s="20">
        <v>154</v>
      </c>
    </row>
    <row r="36" spans="2:12" ht="132.6">
      <c r="B36" s="95" t="s">
        <v>110</v>
      </c>
      <c r="C36" s="96" t="s">
        <v>106</v>
      </c>
      <c r="D36" s="96" t="s">
        <v>111</v>
      </c>
      <c r="E36" s="96" t="s">
        <v>112</v>
      </c>
      <c r="F36" s="97" t="s">
        <v>101</v>
      </c>
      <c r="G36" s="97" t="s">
        <v>113</v>
      </c>
      <c r="H36" s="97" t="s">
        <v>114</v>
      </c>
      <c r="I36" s="97" t="s">
        <v>115</v>
      </c>
      <c r="J36" s="96" t="s">
        <v>116</v>
      </c>
      <c r="K36" s="96" t="s">
        <v>117</v>
      </c>
      <c r="L36" s="96" t="s">
        <v>118</v>
      </c>
    </row>
    <row r="37" spans="2:12" ht="20.399999999999999">
      <c r="B37" s="96">
        <v>1</v>
      </c>
      <c r="C37" s="91" t="str">
        <f>B25</f>
        <v>8018590365500000026593</v>
      </c>
      <c r="D37" s="98" t="s">
        <v>121</v>
      </c>
      <c r="E37" s="98" t="s">
        <v>119</v>
      </c>
      <c r="F37" s="98"/>
      <c r="G37" s="98" t="s">
        <v>66</v>
      </c>
      <c r="H37" s="98"/>
      <c r="I37" s="98" t="s">
        <v>123</v>
      </c>
      <c r="J37" s="98"/>
      <c r="K37" s="98"/>
      <c r="L37" s="98"/>
    </row>
  </sheetData>
  <mergeCells count="1">
    <mergeCell ref="B17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workbookViewId="0">
      <selection activeCell="H2" sqref="H2:H13"/>
    </sheetView>
  </sheetViews>
  <sheetFormatPr defaultColWidth="9" defaultRowHeight="10.199999999999999"/>
  <cols>
    <col min="1" max="1" width="25.5" style="6" customWidth="1"/>
    <col min="2" max="4" width="9" style="6"/>
    <col min="5" max="5" width="9.5" style="6" customWidth="1"/>
    <col min="6" max="6" width="5.5" style="6" customWidth="1"/>
    <col min="7" max="7" width="23.59765625" style="6" customWidth="1"/>
    <col min="8" max="9" width="9" style="6"/>
    <col min="10" max="10" width="7" style="6" customWidth="1"/>
    <col min="11" max="16384" width="9" style="6"/>
  </cols>
  <sheetData>
    <row r="1" spans="1:10" ht="61.2">
      <c r="A1" s="99" t="s">
        <v>7</v>
      </c>
      <c r="B1" s="99" t="s">
        <v>1</v>
      </c>
      <c r="C1" s="99" t="s">
        <v>2</v>
      </c>
      <c r="D1" s="99" t="s">
        <v>3</v>
      </c>
      <c r="E1" s="99" t="s">
        <v>4</v>
      </c>
      <c r="F1" s="100" t="s">
        <v>5</v>
      </c>
      <c r="G1" s="99" t="s">
        <v>28</v>
      </c>
      <c r="H1" s="101" t="s">
        <v>120</v>
      </c>
      <c r="I1" s="100" t="s">
        <v>8</v>
      </c>
      <c r="J1" s="101" t="s">
        <v>9</v>
      </c>
    </row>
    <row r="2" spans="1:10" ht="13.8">
      <c r="A2" s="46" t="s">
        <v>63</v>
      </c>
      <c r="B2" s="43" t="s">
        <v>60</v>
      </c>
      <c r="C2" s="43" t="s">
        <v>61</v>
      </c>
      <c r="D2" s="46" t="s">
        <v>61</v>
      </c>
      <c r="E2" s="47" t="s">
        <v>64</v>
      </c>
      <c r="F2" s="46">
        <v>18</v>
      </c>
      <c r="G2" s="73" t="s">
        <v>87</v>
      </c>
      <c r="H2" s="102">
        <f>'Wykaz ppg'!AP2</f>
        <v>97009</v>
      </c>
      <c r="I2" s="51" t="s">
        <v>66</v>
      </c>
      <c r="J2" s="1">
        <v>154</v>
      </c>
    </row>
    <row r="3" spans="1:10" ht="13.8">
      <c r="A3" s="46" t="s">
        <v>63</v>
      </c>
      <c r="B3" s="43" t="s">
        <v>60</v>
      </c>
      <c r="C3" s="43" t="s">
        <v>61</v>
      </c>
      <c r="D3" s="46" t="s">
        <v>61</v>
      </c>
      <c r="E3" s="47" t="s">
        <v>67</v>
      </c>
      <c r="F3" s="46">
        <v>66</v>
      </c>
      <c r="G3" s="103" t="s">
        <v>86</v>
      </c>
      <c r="H3" s="102">
        <f>'Wykaz ppg'!AP3</f>
        <v>63571</v>
      </c>
      <c r="I3" s="51" t="s">
        <v>68</v>
      </c>
      <c r="J3" s="1"/>
    </row>
    <row r="4" spans="1:10" ht="13.8">
      <c r="A4" s="46" t="s">
        <v>59</v>
      </c>
      <c r="B4" s="43" t="s">
        <v>60</v>
      </c>
      <c r="C4" s="43" t="s">
        <v>61</v>
      </c>
      <c r="D4" s="46" t="s">
        <v>69</v>
      </c>
      <c r="E4" s="46" t="s">
        <v>70</v>
      </c>
      <c r="F4" s="46">
        <v>118</v>
      </c>
      <c r="G4" s="103" t="s">
        <v>88</v>
      </c>
      <c r="H4" s="102">
        <f>'Wykaz ppg'!AP4</f>
        <v>33759</v>
      </c>
      <c r="I4" s="111" t="s">
        <v>71</v>
      </c>
      <c r="J4" s="1"/>
    </row>
    <row r="5" spans="1:10" ht="13.8">
      <c r="A5" s="46" t="s">
        <v>59</v>
      </c>
      <c r="B5" s="43" t="s">
        <v>60</v>
      </c>
      <c r="C5" s="43" t="s">
        <v>61</v>
      </c>
      <c r="D5" s="46" t="s">
        <v>72</v>
      </c>
      <c r="E5" s="46"/>
      <c r="F5" s="46" t="s">
        <v>73</v>
      </c>
      <c r="G5" s="103" t="s">
        <v>89</v>
      </c>
      <c r="H5" s="102">
        <f>'Wykaz ppg'!AP5</f>
        <v>6509</v>
      </c>
      <c r="I5" s="111" t="s">
        <v>71</v>
      </c>
      <c r="J5" s="1"/>
    </row>
    <row r="6" spans="1:10" ht="13.8">
      <c r="A6" s="46" t="s">
        <v>59</v>
      </c>
      <c r="B6" s="43" t="s">
        <v>60</v>
      </c>
      <c r="C6" s="43" t="s">
        <v>61</v>
      </c>
      <c r="D6" s="46" t="s">
        <v>61</v>
      </c>
      <c r="E6" s="63" t="s">
        <v>62</v>
      </c>
      <c r="F6" s="45">
        <v>10</v>
      </c>
      <c r="G6" s="103" t="s">
        <v>90</v>
      </c>
      <c r="H6" s="102">
        <f>'Wykaz ppg'!AP6</f>
        <v>53247</v>
      </c>
      <c r="I6" s="51" t="s">
        <v>68</v>
      </c>
      <c r="J6" s="1"/>
    </row>
    <row r="7" spans="1:10" ht="13.8">
      <c r="A7" s="46" t="s">
        <v>74</v>
      </c>
      <c r="B7" s="43" t="s">
        <v>60</v>
      </c>
      <c r="C7" s="43" t="s">
        <v>61</v>
      </c>
      <c r="D7" s="43" t="s">
        <v>61</v>
      </c>
      <c r="E7" s="46" t="s">
        <v>75</v>
      </c>
      <c r="F7" s="46">
        <v>22</v>
      </c>
      <c r="G7" s="103" t="s">
        <v>91</v>
      </c>
      <c r="H7" s="102">
        <f>'Wykaz ppg'!AP7</f>
        <v>15167</v>
      </c>
      <c r="I7" s="51" t="s">
        <v>68</v>
      </c>
      <c r="J7" s="1"/>
    </row>
    <row r="8" spans="1:10" ht="13.8">
      <c r="A8" s="46" t="s">
        <v>76</v>
      </c>
      <c r="B8" s="43" t="s">
        <v>60</v>
      </c>
      <c r="C8" s="43" t="s">
        <v>61</v>
      </c>
      <c r="D8" s="46" t="s">
        <v>72</v>
      </c>
      <c r="E8" s="46"/>
      <c r="F8" s="46">
        <v>208</v>
      </c>
      <c r="G8" s="103" t="s">
        <v>92</v>
      </c>
      <c r="H8" s="102">
        <f>'Wykaz ppg'!AP8</f>
        <v>34612</v>
      </c>
      <c r="I8" s="51" t="s">
        <v>68</v>
      </c>
      <c r="J8" s="1"/>
    </row>
    <row r="9" spans="1:10" ht="13.8">
      <c r="A9" s="46" t="s">
        <v>59</v>
      </c>
      <c r="B9" s="43" t="s">
        <v>60</v>
      </c>
      <c r="C9" s="43" t="s">
        <v>61</v>
      </c>
      <c r="D9" s="46" t="s">
        <v>78</v>
      </c>
      <c r="E9" s="63" t="s">
        <v>79</v>
      </c>
      <c r="F9" s="45">
        <v>141</v>
      </c>
      <c r="G9" s="103" t="s">
        <v>93</v>
      </c>
      <c r="H9" s="102">
        <f>'Wykaz ppg'!AP9</f>
        <v>25343</v>
      </c>
      <c r="I9" s="111" t="s">
        <v>71</v>
      </c>
      <c r="J9" s="1"/>
    </row>
    <row r="10" spans="1:10" ht="13.8">
      <c r="A10" s="46" t="s">
        <v>80</v>
      </c>
      <c r="B10" s="43" t="s">
        <v>60</v>
      </c>
      <c r="C10" s="43" t="s">
        <v>61</v>
      </c>
      <c r="D10" s="46" t="s">
        <v>61</v>
      </c>
      <c r="E10" s="46" t="s">
        <v>81</v>
      </c>
      <c r="F10" s="46">
        <v>66</v>
      </c>
      <c r="G10" s="103" t="s">
        <v>94</v>
      </c>
      <c r="H10" s="102">
        <f>'Wykaz ppg'!AP10</f>
        <v>46613</v>
      </c>
      <c r="I10" s="51" t="s">
        <v>68</v>
      </c>
      <c r="J10" s="1"/>
    </row>
    <row r="11" spans="1:10" ht="13.8">
      <c r="A11" s="46" t="s">
        <v>82</v>
      </c>
      <c r="B11" s="43" t="s">
        <v>60</v>
      </c>
      <c r="C11" s="43" t="s">
        <v>61</v>
      </c>
      <c r="D11" s="46" t="s">
        <v>61</v>
      </c>
      <c r="E11" s="46" t="s">
        <v>81</v>
      </c>
      <c r="F11" s="46">
        <v>70</v>
      </c>
      <c r="G11" s="103" t="s">
        <v>95</v>
      </c>
      <c r="H11" s="102">
        <f>'Wykaz ppg'!AP11</f>
        <v>8606</v>
      </c>
      <c r="I11" s="111" t="s">
        <v>71</v>
      </c>
      <c r="J11" s="1"/>
    </row>
    <row r="12" spans="1:10" ht="13.8">
      <c r="A12" s="60" t="s">
        <v>59</v>
      </c>
      <c r="B12" s="43" t="s">
        <v>60</v>
      </c>
      <c r="C12" s="43" t="s">
        <v>61</v>
      </c>
      <c r="D12" s="60" t="s">
        <v>61</v>
      </c>
      <c r="E12" s="60" t="s">
        <v>64</v>
      </c>
      <c r="F12" s="60">
        <v>20</v>
      </c>
      <c r="G12" s="103" t="s">
        <v>96</v>
      </c>
      <c r="H12" s="102">
        <f>'Wykaz ppg'!AP12</f>
        <v>8763</v>
      </c>
      <c r="I12" s="111" t="s">
        <v>71</v>
      </c>
      <c r="J12" s="1"/>
    </row>
    <row r="13" spans="1:10" ht="13.8">
      <c r="A13" s="60" t="s">
        <v>83</v>
      </c>
      <c r="B13" s="43" t="s">
        <v>60</v>
      </c>
      <c r="C13" s="43" t="s">
        <v>61</v>
      </c>
      <c r="D13" s="60" t="s">
        <v>84</v>
      </c>
      <c r="E13" s="63" t="s">
        <v>85</v>
      </c>
      <c r="F13" s="60">
        <v>41</v>
      </c>
      <c r="G13" s="103" t="s">
        <v>97</v>
      </c>
      <c r="H13" s="102">
        <f>'Wykaz ppg'!AP13</f>
        <v>4263</v>
      </c>
      <c r="I13" s="111" t="s">
        <v>71</v>
      </c>
      <c r="J13" s="1"/>
    </row>
    <row r="14" spans="1:10">
      <c r="H14" s="112">
        <f>SUM(H2:H13)</f>
        <v>397462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ppg</vt:lpstr>
      <vt:lpstr>Arkusz ofertowy - do oferty</vt:lpstr>
      <vt:lpstr>zużycie</vt:lpstr>
      <vt:lpstr>wykaz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Sylwia</cp:lastModifiedBy>
  <cp:revision>147</cp:revision>
  <cp:lastPrinted>2017-09-11T08:29:14Z</cp:lastPrinted>
  <dcterms:created xsi:type="dcterms:W3CDTF">2016-09-26T13:43:19Z</dcterms:created>
  <dcterms:modified xsi:type="dcterms:W3CDTF">2021-12-15T11:10:27Z</dcterms:modified>
</cp:coreProperties>
</file>